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dreA\Desktop\2023-2025 SVP rengimas\2022-10-20 programų projektai po svarstymo\"/>
    </mc:Choice>
  </mc:AlternateContent>
  <xr:revisionPtr revIDLastSave="0" documentId="13_ncr:1_{3B20F848-73DB-4BA5-8CB4-66023C07D0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02" i="2" l="1"/>
  <c r="J602" i="2"/>
  <c r="K602" i="2"/>
  <c r="L602" i="2"/>
  <c r="M602" i="2"/>
  <c r="N602" i="2"/>
  <c r="O602" i="2"/>
  <c r="P602" i="2"/>
  <c r="Q602" i="2"/>
  <c r="H602" i="2"/>
  <c r="P643" i="2"/>
  <c r="H13" i="2"/>
  <c r="I13" i="2"/>
  <c r="J13" i="2"/>
  <c r="K13" i="2"/>
  <c r="L13" i="2"/>
  <c r="M13" i="2"/>
  <c r="N13" i="2"/>
  <c r="O13" i="2"/>
  <c r="P13" i="2"/>
  <c r="Q13" i="2"/>
  <c r="H16" i="2"/>
  <c r="I16" i="2"/>
  <c r="J16" i="2"/>
  <c r="K16" i="2"/>
  <c r="L16" i="2"/>
  <c r="M16" i="2"/>
  <c r="N16" i="2"/>
  <c r="O16" i="2"/>
  <c r="P16" i="2"/>
  <c r="Q16" i="2"/>
  <c r="H18" i="2"/>
  <c r="I18" i="2"/>
  <c r="I11" i="2" s="1"/>
  <c r="J18" i="2"/>
  <c r="K18" i="2"/>
  <c r="L18" i="2"/>
  <c r="M18" i="2"/>
  <c r="N18" i="2"/>
  <c r="O18" i="2"/>
  <c r="P18" i="2"/>
  <c r="Q18" i="2"/>
  <c r="Q11" i="2" s="1"/>
  <c r="H22" i="2"/>
  <c r="I22" i="2"/>
  <c r="J22" i="2"/>
  <c r="K22" i="2"/>
  <c r="L22" i="2"/>
  <c r="M22" i="2"/>
  <c r="N22" i="2"/>
  <c r="O22" i="2"/>
  <c r="P22" i="2"/>
  <c r="Q22" i="2"/>
  <c r="H25" i="2"/>
  <c r="I25" i="2"/>
  <c r="J25" i="2"/>
  <c r="K25" i="2"/>
  <c r="L25" i="2"/>
  <c r="M25" i="2"/>
  <c r="N25" i="2"/>
  <c r="O25" i="2"/>
  <c r="P25" i="2"/>
  <c r="Q25" i="2"/>
  <c r="H30" i="2"/>
  <c r="I30" i="2"/>
  <c r="J30" i="2"/>
  <c r="K30" i="2"/>
  <c r="L30" i="2"/>
  <c r="M30" i="2"/>
  <c r="N30" i="2"/>
  <c r="O30" i="2"/>
  <c r="P30" i="2"/>
  <c r="Q30" i="2"/>
  <c r="H56" i="2"/>
  <c r="I56" i="2"/>
  <c r="J56" i="2"/>
  <c r="K56" i="2"/>
  <c r="L56" i="2"/>
  <c r="M56" i="2"/>
  <c r="N56" i="2"/>
  <c r="O56" i="2"/>
  <c r="P56" i="2"/>
  <c r="Q56" i="2"/>
  <c r="H59" i="2"/>
  <c r="I59" i="2"/>
  <c r="J59" i="2"/>
  <c r="K59" i="2"/>
  <c r="L59" i="2"/>
  <c r="M59" i="2"/>
  <c r="N59" i="2"/>
  <c r="O59" i="2"/>
  <c r="P59" i="2"/>
  <c r="Q59" i="2"/>
  <c r="H61" i="2"/>
  <c r="I61" i="2"/>
  <c r="J61" i="2"/>
  <c r="K61" i="2"/>
  <c r="L61" i="2"/>
  <c r="M61" i="2"/>
  <c r="N61" i="2"/>
  <c r="O61" i="2"/>
  <c r="P61" i="2"/>
  <c r="Q61" i="2"/>
  <c r="H63" i="2"/>
  <c r="I63" i="2"/>
  <c r="J63" i="2"/>
  <c r="K63" i="2"/>
  <c r="L63" i="2"/>
  <c r="M63" i="2"/>
  <c r="N63" i="2"/>
  <c r="O63" i="2"/>
  <c r="P63" i="2"/>
  <c r="Q63" i="2"/>
  <c r="H65" i="2"/>
  <c r="I65" i="2"/>
  <c r="J65" i="2"/>
  <c r="K65" i="2"/>
  <c r="L65" i="2"/>
  <c r="M65" i="2"/>
  <c r="N65" i="2"/>
  <c r="O65" i="2"/>
  <c r="P65" i="2"/>
  <c r="Q65" i="2"/>
  <c r="H67" i="2"/>
  <c r="I67" i="2"/>
  <c r="J67" i="2"/>
  <c r="K67" i="2"/>
  <c r="L67" i="2"/>
  <c r="M67" i="2"/>
  <c r="N67" i="2"/>
  <c r="O67" i="2"/>
  <c r="P67" i="2"/>
  <c r="Q67" i="2"/>
  <c r="H69" i="2"/>
  <c r="I69" i="2"/>
  <c r="J69" i="2"/>
  <c r="K69" i="2"/>
  <c r="L69" i="2"/>
  <c r="M69" i="2"/>
  <c r="N69" i="2"/>
  <c r="O69" i="2"/>
  <c r="P69" i="2"/>
  <c r="Q69" i="2"/>
  <c r="H71" i="2"/>
  <c r="I71" i="2"/>
  <c r="J71" i="2"/>
  <c r="K71" i="2"/>
  <c r="L71" i="2"/>
  <c r="M71" i="2"/>
  <c r="N71" i="2"/>
  <c r="O71" i="2"/>
  <c r="P71" i="2"/>
  <c r="Q71" i="2"/>
  <c r="H73" i="2"/>
  <c r="I73" i="2"/>
  <c r="J73" i="2"/>
  <c r="K73" i="2"/>
  <c r="L73" i="2"/>
  <c r="M73" i="2"/>
  <c r="N73" i="2"/>
  <c r="O73" i="2"/>
  <c r="P73" i="2"/>
  <c r="Q73" i="2"/>
  <c r="H75" i="2"/>
  <c r="I75" i="2"/>
  <c r="J75" i="2"/>
  <c r="K75" i="2"/>
  <c r="L75" i="2"/>
  <c r="M75" i="2"/>
  <c r="N75" i="2"/>
  <c r="O75" i="2"/>
  <c r="P75" i="2"/>
  <c r="Q75" i="2"/>
  <c r="H77" i="2"/>
  <c r="I77" i="2"/>
  <c r="J77" i="2"/>
  <c r="K77" i="2"/>
  <c r="L77" i="2"/>
  <c r="M77" i="2"/>
  <c r="N77" i="2"/>
  <c r="O77" i="2"/>
  <c r="P77" i="2"/>
  <c r="Q77" i="2"/>
  <c r="H79" i="2"/>
  <c r="I79" i="2"/>
  <c r="J79" i="2"/>
  <c r="K79" i="2"/>
  <c r="L79" i="2"/>
  <c r="M79" i="2"/>
  <c r="N79" i="2"/>
  <c r="O79" i="2"/>
  <c r="P79" i="2"/>
  <c r="Q79" i="2"/>
  <c r="H82" i="2"/>
  <c r="I82" i="2"/>
  <c r="J82" i="2"/>
  <c r="K82" i="2"/>
  <c r="L82" i="2"/>
  <c r="M82" i="2"/>
  <c r="N82" i="2"/>
  <c r="O82" i="2"/>
  <c r="P82" i="2"/>
  <c r="Q82" i="2"/>
  <c r="H84" i="2"/>
  <c r="I84" i="2"/>
  <c r="J84" i="2"/>
  <c r="K84" i="2"/>
  <c r="L84" i="2"/>
  <c r="M84" i="2"/>
  <c r="N84" i="2"/>
  <c r="O84" i="2"/>
  <c r="P84" i="2"/>
  <c r="Q84" i="2"/>
  <c r="H87" i="2"/>
  <c r="I87" i="2"/>
  <c r="J87" i="2"/>
  <c r="K87" i="2"/>
  <c r="L87" i="2"/>
  <c r="M87" i="2"/>
  <c r="N87" i="2"/>
  <c r="O87" i="2"/>
  <c r="P87" i="2"/>
  <c r="Q87" i="2"/>
  <c r="H93" i="2"/>
  <c r="I93" i="2"/>
  <c r="J93" i="2"/>
  <c r="K93" i="2"/>
  <c r="L93" i="2"/>
  <c r="M93" i="2"/>
  <c r="N93" i="2"/>
  <c r="O93" i="2"/>
  <c r="P93" i="2"/>
  <c r="Q93" i="2"/>
  <c r="H96" i="2"/>
  <c r="I96" i="2"/>
  <c r="J96" i="2"/>
  <c r="K96" i="2"/>
  <c r="L96" i="2"/>
  <c r="M96" i="2"/>
  <c r="N96" i="2"/>
  <c r="O96" i="2"/>
  <c r="P96" i="2"/>
  <c r="Q96" i="2"/>
  <c r="H98" i="2"/>
  <c r="I98" i="2"/>
  <c r="J98" i="2"/>
  <c r="K98" i="2"/>
  <c r="L98" i="2"/>
  <c r="L95" i="2" s="1"/>
  <c r="M98" i="2"/>
  <c r="N98" i="2"/>
  <c r="O98" i="2"/>
  <c r="P98" i="2"/>
  <c r="Q98" i="2"/>
  <c r="H105" i="2"/>
  <c r="I105" i="2"/>
  <c r="J105" i="2"/>
  <c r="K105" i="2"/>
  <c r="L105" i="2"/>
  <c r="M105" i="2"/>
  <c r="N105" i="2"/>
  <c r="O105" i="2"/>
  <c r="P105" i="2"/>
  <c r="Q105" i="2"/>
  <c r="H111" i="2"/>
  <c r="I111" i="2"/>
  <c r="J111" i="2"/>
  <c r="K111" i="2"/>
  <c r="L111" i="2"/>
  <c r="M111" i="2"/>
  <c r="N111" i="2"/>
  <c r="O111" i="2"/>
  <c r="P111" i="2"/>
  <c r="Q111" i="2"/>
  <c r="H159" i="2"/>
  <c r="I159" i="2"/>
  <c r="J159" i="2"/>
  <c r="K159" i="2"/>
  <c r="L159" i="2"/>
  <c r="M159" i="2"/>
  <c r="N159" i="2"/>
  <c r="O159" i="2"/>
  <c r="P159" i="2"/>
  <c r="Q159" i="2"/>
  <c r="H163" i="2"/>
  <c r="I163" i="2"/>
  <c r="J163" i="2"/>
  <c r="K163" i="2"/>
  <c r="L163" i="2"/>
  <c r="M163" i="2"/>
  <c r="N163" i="2"/>
  <c r="O163" i="2"/>
  <c r="P163" i="2"/>
  <c r="Q163" i="2"/>
  <c r="H168" i="2"/>
  <c r="I168" i="2"/>
  <c r="J168" i="2"/>
  <c r="K168" i="2"/>
  <c r="L168" i="2"/>
  <c r="M168" i="2"/>
  <c r="N168" i="2"/>
  <c r="O168" i="2"/>
  <c r="P168" i="2"/>
  <c r="Q168" i="2"/>
  <c r="H171" i="2"/>
  <c r="I171" i="2"/>
  <c r="J171" i="2"/>
  <c r="K171" i="2"/>
  <c r="L171" i="2"/>
  <c r="M171" i="2"/>
  <c r="N171" i="2"/>
  <c r="O171" i="2"/>
  <c r="P171" i="2"/>
  <c r="Q171" i="2"/>
  <c r="H173" i="2"/>
  <c r="I173" i="2"/>
  <c r="J173" i="2"/>
  <c r="K173" i="2"/>
  <c r="L173" i="2"/>
  <c r="M173" i="2"/>
  <c r="N173" i="2"/>
  <c r="O173" i="2"/>
  <c r="P173" i="2"/>
  <c r="Q173" i="2"/>
  <c r="H175" i="2"/>
  <c r="I175" i="2"/>
  <c r="J175" i="2"/>
  <c r="K175" i="2"/>
  <c r="L175" i="2"/>
  <c r="M175" i="2"/>
  <c r="N175" i="2"/>
  <c r="O175" i="2"/>
  <c r="P175" i="2"/>
  <c r="Q175" i="2"/>
  <c r="H177" i="2"/>
  <c r="I177" i="2"/>
  <c r="J177" i="2"/>
  <c r="K177" i="2"/>
  <c r="L177" i="2"/>
  <c r="M177" i="2"/>
  <c r="N177" i="2"/>
  <c r="O177" i="2"/>
  <c r="P177" i="2"/>
  <c r="Q177" i="2"/>
  <c r="H186" i="2"/>
  <c r="I186" i="2"/>
  <c r="J186" i="2"/>
  <c r="K186" i="2"/>
  <c r="L186" i="2"/>
  <c r="M186" i="2"/>
  <c r="N186" i="2"/>
  <c r="O186" i="2"/>
  <c r="P186" i="2"/>
  <c r="Q186" i="2"/>
  <c r="H188" i="2"/>
  <c r="I188" i="2"/>
  <c r="J188" i="2"/>
  <c r="K188" i="2"/>
  <c r="L188" i="2"/>
  <c r="M188" i="2"/>
  <c r="N188" i="2"/>
  <c r="O188" i="2"/>
  <c r="P188" i="2"/>
  <c r="Q188" i="2"/>
  <c r="H193" i="2"/>
  <c r="I193" i="2"/>
  <c r="J193" i="2"/>
  <c r="K193" i="2"/>
  <c r="L193" i="2"/>
  <c r="M193" i="2"/>
  <c r="N193" i="2"/>
  <c r="O193" i="2"/>
  <c r="P193" i="2"/>
  <c r="Q193" i="2"/>
  <c r="H198" i="2"/>
  <c r="I198" i="2"/>
  <c r="J198" i="2"/>
  <c r="K198" i="2"/>
  <c r="L198" i="2"/>
  <c r="M198" i="2"/>
  <c r="N198" i="2"/>
  <c r="O198" i="2"/>
  <c r="P198" i="2"/>
  <c r="Q198" i="2"/>
  <c r="H200" i="2"/>
  <c r="I200" i="2"/>
  <c r="J200" i="2"/>
  <c r="K200" i="2"/>
  <c r="L200" i="2"/>
  <c r="M200" i="2"/>
  <c r="N200" i="2"/>
  <c r="O200" i="2"/>
  <c r="P200" i="2"/>
  <c r="Q200" i="2"/>
  <c r="H203" i="2"/>
  <c r="I203" i="2"/>
  <c r="J203" i="2"/>
  <c r="K203" i="2"/>
  <c r="L203" i="2"/>
  <c r="M203" i="2"/>
  <c r="N203" i="2"/>
  <c r="O203" i="2"/>
  <c r="P203" i="2"/>
  <c r="Q203" i="2"/>
  <c r="H209" i="2"/>
  <c r="I209" i="2"/>
  <c r="J209" i="2"/>
  <c r="K209" i="2"/>
  <c r="L209" i="2"/>
  <c r="M209" i="2"/>
  <c r="N209" i="2"/>
  <c r="O209" i="2"/>
  <c r="P209" i="2"/>
  <c r="Q209" i="2"/>
  <c r="H211" i="2"/>
  <c r="I211" i="2"/>
  <c r="J211" i="2"/>
  <c r="K211" i="2"/>
  <c r="L211" i="2"/>
  <c r="M211" i="2"/>
  <c r="N211" i="2"/>
  <c r="O211" i="2"/>
  <c r="P211" i="2"/>
  <c r="Q211" i="2"/>
  <c r="H213" i="2"/>
  <c r="I213" i="2"/>
  <c r="J213" i="2"/>
  <c r="K213" i="2"/>
  <c r="L213" i="2"/>
  <c r="M213" i="2"/>
  <c r="N213" i="2"/>
  <c r="O213" i="2"/>
  <c r="P213" i="2"/>
  <c r="Q213" i="2"/>
  <c r="H219" i="2"/>
  <c r="I219" i="2"/>
  <c r="J219" i="2"/>
  <c r="K219" i="2"/>
  <c r="L219" i="2"/>
  <c r="M219" i="2"/>
  <c r="N219" i="2"/>
  <c r="O219" i="2"/>
  <c r="P219" i="2"/>
  <c r="Q219" i="2"/>
  <c r="H221" i="2"/>
  <c r="I221" i="2"/>
  <c r="J221" i="2"/>
  <c r="K221" i="2"/>
  <c r="L221" i="2"/>
  <c r="M221" i="2"/>
  <c r="N221" i="2"/>
  <c r="O221" i="2"/>
  <c r="P221" i="2"/>
  <c r="Q221" i="2"/>
  <c r="H230" i="2"/>
  <c r="I230" i="2"/>
  <c r="J230" i="2"/>
  <c r="K230" i="2"/>
  <c r="L230" i="2"/>
  <c r="L227" i="2" s="1"/>
  <c r="M230" i="2"/>
  <c r="N230" i="2"/>
  <c r="O230" i="2"/>
  <c r="P230" i="2"/>
  <c r="Q230" i="2"/>
  <c r="H232" i="2"/>
  <c r="I232" i="2"/>
  <c r="J232" i="2"/>
  <c r="J227" i="2" s="1"/>
  <c r="K232" i="2"/>
  <c r="L232" i="2"/>
  <c r="M232" i="2"/>
  <c r="N232" i="2"/>
  <c r="O232" i="2"/>
  <c r="P232" i="2"/>
  <c r="Q232" i="2"/>
  <c r="H234" i="2"/>
  <c r="H227" i="2" s="1"/>
  <c r="I234" i="2"/>
  <c r="J234" i="2"/>
  <c r="K234" i="2"/>
  <c r="L234" i="2"/>
  <c r="M234" i="2"/>
  <c r="N234" i="2"/>
  <c r="O234" i="2"/>
  <c r="P234" i="2"/>
  <c r="P227" i="2" s="1"/>
  <c r="Q234" i="2"/>
  <c r="H238" i="2"/>
  <c r="I238" i="2"/>
  <c r="J238" i="2"/>
  <c r="K238" i="2"/>
  <c r="L238" i="2"/>
  <c r="M238" i="2"/>
  <c r="N238" i="2"/>
  <c r="O238" i="2"/>
  <c r="O237" i="2" s="1"/>
  <c r="P238" i="2"/>
  <c r="Q238" i="2"/>
  <c r="H240" i="2"/>
  <c r="I240" i="2"/>
  <c r="J240" i="2"/>
  <c r="J237" i="2" s="1"/>
  <c r="K240" i="2"/>
  <c r="L240" i="2"/>
  <c r="M240" i="2"/>
  <c r="N240" i="2"/>
  <c r="O240" i="2"/>
  <c r="P240" i="2"/>
  <c r="Q240" i="2"/>
  <c r="H251" i="2"/>
  <c r="I251" i="2"/>
  <c r="J251" i="2"/>
  <c r="K251" i="2"/>
  <c r="L251" i="2"/>
  <c r="M251" i="2"/>
  <c r="N251" i="2"/>
  <c r="O251" i="2"/>
  <c r="P251" i="2"/>
  <c r="Q251" i="2"/>
  <c r="H253" i="2"/>
  <c r="H245" i="2" s="1"/>
  <c r="H244" i="2" s="1"/>
  <c r="I253" i="2"/>
  <c r="J253" i="2"/>
  <c r="K253" i="2"/>
  <c r="L253" i="2"/>
  <c r="M253" i="2"/>
  <c r="N253" i="2"/>
  <c r="O253" i="2"/>
  <c r="P253" i="2"/>
  <c r="P245" i="2" s="1"/>
  <c r="P244" i="2" s="1"/>
  <c r="Q253" i="2"/>
  <c r="H255" i="2"/>
  <c r="I255" i="2"/>
  <c r="J255" i="2"/>
  <c r="K255" i="2"/>
  <c r="L255" i="2"/>
  <c r="M255" i="2"/>
  <c r="N255" i="2"/>
  <c r="N245" i="2" s="1"/>
  <c r="N244" i="2" s="1"/>
  <c r="O255" i="2"/>
  <c r="P255" i="2"/>
  <c r="Q255" i="2"/>
  <c r="H261" i="2"/>
  <c r="I261" i="2"/>
  <c r="J261" i="2"/>
  <c r="K261" i="2"/>
  <c r="L261" i="2"/>
  <c r="L245" i="2" s="1"/>
  <c r="L244" i="2" s="1"/>
  <c r="M261" i="2"/>
  <c r="N261" i="2"/>
  <c r="O261" i="2"/>
  <c r="P261" i="2"/>
  <c r="Q261" i="2"/>
  <c r="H265" i="2"/>
  <c r="I265" i="2"/>
  <c r="J265" i="2"/>
  <c r="K265" i="2"/>
  <c r="L265" i="2"/>
  <c r="M265" i="2"/>
  <c r="N265" i="2"/>
  <c r="O265" i="2"/>
  <c r="P265" i="2"/>
  <c r="Q265" i="2"/>
  <c r="H276" i="2"/>
  <c r="I276" i="2"/>
  <c r="J276" i="2"/>
  <c r="K276" i="2"/>
  <c r="L276" i="2"/>
  <c r="M276" i="2"/>
  <c r="N276" i="2"/>
  <c r="O276" i="2"/>
  <c r="P276" i="2"/>
  <c r="Q276" i="2"/>
  <c r="H279" i="2"/>
  <c r="I279" i="2"/>
  <c r="J279" i="2"/>
  <c r="K279" i="2"/>
  <c r="L279" i="2"/>
  <c r="M279" i="2"/>
  <c r="N279" i="2"/>
  <c r="O279" i="2"/>
  <c r="P279" i="2"/>
  <c r="Q279" i="2"/>
  <c r="H283" i="2"/>
  <c r="I283" i="2"/>
  <c r="J283" i="2"/>
  <c r="K283" i="2"/>
  <c r="L283" i="2"/>
  <c r="M283" i="2"/>
  <c r="N283" i="2"/>
  <c r="O283" i="2"/>
  <c r="P283" i="2"/>
  <c r="Q283" i="2"/>
  <c r="H286" i="2"/>
  <c r="I286" i="2"/>
  <c r="J286" i="2"/>
  <c r="K286" i="2"/>
  <c r="L286" i="2"/>
  <c r="M286" i="2"/>
  <c r="N286" i="2"/>
  <c r="O286" i="2"/>
  <c r="P286" i="2"/>
  <c r="Q286" i="2"/>
  <c r="H292" i="2"/>
  <c r="I292" i="2"/>
  <c r="J292" i="2"/>
  <c r="K292" i="2"/>
  <c r="L292" i="2"/>
  <c r="M292" i="2"/>
  <c r="N292" i="2"/>
  <c r="O292" i="2"/>
  <c r="P292" i="2"/>
  <c r="Q292" i="2"/>
  <c r="H300" i="2"/>
  <c r="I300" i="2"/>
  <c r="J300" i="2"/>
  <c r="K300" i="2"/>
  <c r="L300" i="2"/>
  <c r="M300" i="2"/>
  <c r="N300" i="2"/>
  <c r="O300" i="2"/>
  <c r="P300" i="2"/>
  <c r="Q300" i="2"/>
  <c r="H304" i="2"/>
  <c r="I304" i="2"/>
  <c r="J304" i="2"/>
  <c r="K304" i="2"/>
  <c r="L304" i="2"/>
  <c r="M304" i="2"/>
  <c r="N304" i="2"/>
  <c r="O304" i="2"/>
  <c r="P304" i="2"/>
  <c r="Q304" i="2"/>
  <c r="H309" i="2"/>
  <c r="I309" i="2"/>
  <c r="J309" i="2"/>
  <c r="K309" i="2"/>
  <c r="L309" i="2"/>
  <c r="M309" i="2"/>
  <c r="N309" i="2"/>
  <c r="O309" i="2"/>
  <c r="P309" i="2"/>
  <c r="Q309" i="2"/>
  <c r="H311" i="2"/>
  <c r="I311" i="2"/>
  <c r="J311" i="2"/>
  <c r="K311" i="2"/>
  <c r="L311" i="2"/>
  <c r="M311" i="2"/>
  <c r="N311" i="2"/>
  <c r="O311" i="2"/>
  <c r="P311" i="2"/>
  <c r="Q311" i="2"/>
  <c r="H317" i="2"/>
  <c r="I317" i="2"/>
  <c r="J317" i="2"/>
  <c r="K317" i="2"/>
  <c r="L317" i="2"/>
  <c r="M317" i="2"/>
  <c r="N317" i="2"/>
  <c r="O317" i="2"/>
  <c r="P317" i="2"/>
  <c r="Q317" i="2"/>
  <c r="H320" i="2"/>
  <c r="I320" i="2"/>
  <c r="J320" i="2"/>
  <c r="K320" i="2"/>
  <c r="L320" i="2"/>
  <c r="M320" i="2"/>
  <c r="N320" i="2"/>
  <c r="O320" i="2"/>
  <c r="P320" i="2"/>
  <c r="Q320" i="2"/>
  <c r="J324" i="2"/>
  <c r="J323" i="2" s="1"/>
  <c r="K324" i="2"/>
  <c r="K323" i="2" s="1"/>
  <c r="Q324" i="2"/>
  <c r="Q323" i="2" s="1"/>
  <c r="H326" i="2"/>
  <c r="H324" i="2" s="1"/>
  <c r="H323" i="2" s="1"/>
  <c r="I326" i="2"/>
  <c r="I324" i="2" s="1"/>
  <c r="I323" i="2" s="1"/>
  <c r="J326" i="2"/>
  <c r="K326" i="2"/>
  <c r="L326" i="2"/>
  <c r="L324" i="2" s="1"/>
  <c r="L323" i="2" s="1"/>
  <c r="M326" i="2"/>
  <c r="M324" i="2" s="1"/>
  <c r="M323" i="2" s="1"/>
  <c r="N326" i="2"/>
  <c r="N324" i="2" s="1"/>
  <c r="N323" i="2" s="1"/>
  <c r="O326" i="2"/>
  <c r="O324" i="2" s="1"/>
  <c r="O323" i="2" s="1"/>
  <c r="P326" i="2"/>
  <c r="P324" i="2" s="1"/>
  <c r="P323" i="2" s="1"/>
  <c r="Q326" i="2"/>
  <c r="K332" i="2"/>
  <c r="N332" i="2"/>
  <c r="H334" i="2"/>
  <c r="H332" i="2" s="1"/>
  <c r="I334" i="2"/>
  <c r="I332" i="2" s="1"/>
  <c r="J334" i="2"/>
  <c r="J332" i="2" s="1"/>
  <c r="K334" i="2"/>
  <c r="L334" i="2"/>
  <c r="L332" i="2" s="1"/>
  <c r="M334" i="2"/>
  <c r="M332" i="2" s="1"/>
  <c r="N334" i="2"/>
  <c r="O334" i="2"/>
  <c r="O332" i="2" s="1"/>
  <c r="P334" i="2"/>
  <c r="P332" i="2" s="1"/>
  <c r="Q334" i="2"/>
  <c r="Q332" i="2" s="1"/>
  <c r="H345" i="2"/>
  <c r="I345" i="2"/>
  <c r="J345" i="2"/>
  <c r="K345" i="2"/>
  <c r="L345" i="2"/>
  <c r="M345" i="2"/>
  <c r="N345" i="2"/>
  <c r="O345" i="2"/>
  <c r="O342" i="2" s="1"/>
  <c r="P345" i="2"/>
  <c r="Q345" i="2"/>
  <c r="H349" i="2"/>
  <c r="I349" i="2"/>
  <c r="J349" i="2"/>
  <c r="K349" i="2"/>
  <c r="L349" i="2"/>
  <c r="M349" i="2"/>
  <c r="N349" i="2"/>
  <c r="O349" i="2"/>
  <c r="P349" i="2"/>
  <c r="Q349" i="2"/>
  <c r="H354" i="2"/>
  <c r="I354" i="2"/>
  <c r="J354" i="2"/>
  <c r="K354" i="2"/>
  <c r="L354" i="2"/>
  <c r="M354" i="2"/>
  <c r="N354" i="2"/>
  <c r="O354" i="2"/>
  <c r="P354" i="2"/>
  <c r="Q354" i="2"/>
  <c r="J362" i="2"/>
  <c r="H364" i="2"/>
  <c r="H362" i="2" s="1"/>
  <c r="I364" i="2"/>
  <c r="I362" i="2" s="1"/>
  <c r="J364" i="2"/>
  <c r="K364" i="2"/>
  <c r="K362" i="2" s="1"/>
  <c r="L364" i="2"/>
  <c r="L362" i="2" s="1"/>
  <c r="M364" i="2"/>
  <c r="M362" i="2" s="1"/>
  <c r="N364" i="2"/>
  <c r="N362" i="2" s="1"/>
  <c r="O364" i="2"/>
  <c r="O362" i="2" s="1"/>
  <c r="P364" i="2"/>
  <c r="P362" i="2" s="1"/>
  <c r="Q364" i="2"/>
  <c r="Q362" i="2" s="1"/>
  <c r="H374" i="2"/>
  <c r="H370" i="2" s="1"/>
  <c r="I374" i="2"/>
  <c r="I370" i="2" s="1"/>
  <c r="J374" i="2"/>
  <c r="J370" i="2" s="1"/>
  <c r="K374" i="2"/>
  <c r="K370" i="2" s="1"/>
  <c r="L374" i="2"/>
  <c r="L370" i="2" s="1"/>
  <c r="M374" i="2"/>
  <c r="M370" i="2" s="1"/>
  <c r="N374" i="2"/>
  <c r="N370" i="2" s="1"/>
  <c r="O374" i="2"/>
  <c r="O370" i="2" s="1"/>
  <c r="P374" i="2"/>
  <c r="P370" i="2" s="1"/>
  <c r="Q374" i="2"/>
  <c r="Q370" i="2" s="1"/>
  <c r="H380" i="2"/>
  <c r="I380" i="2"/>
  <c r="J380" i="2"/>
  <c r="K380" i="2"/>
  <c r="L380" i="2"/>
  <c r="M380" i="2"/>
  <c r="N380" i="2"/>
  <c r="O380" i="2"/>
  <c r="P380" i="2"/>
  <c r="Q380" i="2"/>
  <c r="P383" i="2"/>
  <c r="Q383" i="2"/>
  <c r="H384" i="2"/>
  <c r="I384" i="2"/>
  <c r="J384" i="2"/>
  <c r="K384" i="2"/>
  <c r="L384" i="2"/>
  <c r="M384" i="2"/>
  <c r="N384" i="2"/>
  <c r="N383" i="2" s="1"/>
  <c r="O384" i="2"/>
  <c r="O383" i="2" s="1"/>
  <c r="P384" i="2"/>
  <c r="Q384" i="2"/>
  <c r="H394" i="2"/>
  <c r="H383" i="2" s="1"/>
  <c r="I394" i="2"/>
  <c r="I383" i="2" s="1"/>
  <c r="J394" i="2"/>
  <c r="K394" i="2"/>
  <c r="L394" i="2"/>
  <c r="L383" i="2" s="1"/>
  <c r="M394" i="2"/>
  <c r="N394" i="2"/>
  <c r="O394" i="2"/>
  <c r="P394" i="2"/>
  <c r="Q394" i="2"/>
  <c r="K397" i="2"/>
  <c r="L397" i="2"/>
  <c r="H398" i="2"/>
  <c r="H397" i="2" s="1"/>
  <c r="I398" i="2"/>
  <c r="I397" i="2" s="1"/>
  <c r="J398" i="2"/>
  <c r="J397" i="2" s="1"/>
  <c r="K398" i="2"/>
  <c r="L398" i="2"/>
  <c r="M398" i="2"/>
  <c r="M397" i="2" s="1"/>
  <c r="N398" i="2"/>
  <c r="N397" i="2" s="1"/>
  <c r="O398" i="2"/>
  <c r="O397" i="2" s="1"/>
  <c r="P398" i="2"/>
  <c r="P397" i="2" s="1"/>
  <c r="Q398" i="2"/>
  <c r="Q397" i="2" s="1"/>
  <c r="H410" i="2"/>
  <c r="H411" i="2"/>
  <c r="I411" i="2"/>
  <c r="I410" i="2" s="1"/>
  <c r="J411" i="2"/>
  <c r="J410" i="2" s="1"/>
  <c r="K411" i="2"/>
  <c r="K410" i="2" s="1"/>
  <c r="L411" i="2"/>
  <c r="L410" i="2" s="1"/>
  <c r="M411" i="2"/>
  <c r="M410" i="2" s="1"/>
  <c r="N411" i="2"/>
  <c r="N410" i="2" s="1"/>
  <c r="O411" i="2"/>
  <c r="O410" i="2" s="1"/>
  <c r="P411" i="2"/>
  <c r="P410" i="2" s="1"/>
  <c r="Q411" i="2"/>
  <c r="Q410" i="2" s="1"/>
  <c r="L416" i="2"/>
  <c r="H422" i="2"/>
  <c r="H416" i="2" s="1"/>
  <c r="I422" i="2"/>
  <c r="I416" i="2" s="1"/>
  <c r="J422" i="2"/>
  <c r="J416" i="2" s="1"/>
  <c r="K422" i="2"/>
  <c r="K416" i="2" s="1"/>
  <c r="L422" i="2"/>
  <c r="M422" i="2"/>
  <c r="M416" i="2" s="1"/>
  <c r="N422" i="2"/>
  <c r="N416" i="2" s="1"/>
  <c r="O422" i="2"/>
  <c r="O416" i="2" s="1"/>
  <c r="P422" i="2"/>
  <c r="P416" i="2" s="1"/>
  <c r="Q422" i="2"/>
  <c r="Q416" i="2" s="1"/>
  <c r="H426" i="2"/>
  <c r="I426" i="2"/>
  <c r="J426" i="2"/>
  <c r="K426" i="2"/>
  <c r="L426" i="2"/>
  <c r="M426" i="2"/>
  <c r="N426" i="2"/>
  <c r="O426" i="2"/>
  <c r="P426" i="2"/>
  <c r="Q426" i="2"/>
  <c r="H429" i="2"/>
  <c r="I429" i="2"/>
  <c r="J429" i="2"/>
  <c r="K429" i="2"/>
  <c r="L429" i="2"/>
  <c r="M429" i="2"/>
  <c r="M424" i="2" s="1"/>
  <c r="N429" i="2"/>
  <c r="N424" i="2" s="1"/>
  <c r="O429" i="2"/>
  <c r="P429" i="2"/>
  <c r="Q429" i="2"/>
  <c r="H434" i="2"/>
  <c r="I434" i="2"/>
  <c r="J434" i="2"/>
  <c r="K434" i="2"/>
  <c r="K433" i="2" s="1"/>
  <c r="L434" i="2"/>
  <c r="M434" i="2"/>
  <c r="N434" i="2"/>
  <c r="O434" i="2"/>
  <c r="P434" i="2"/>
  <c r="Q434" i="2"/>
  <c r="H437" i="2"/>
  <c r="I437" i="2"/>
  <c r="J437" i="2"/>
  <c r="K437" i="2"/>
  <c r="L437" i="2"/>
  <c r="M437" i="2"/>
  <c r="N437" i="2"/>
  <c r="O437" i="2"/>
  <c r="P437" i="2"/>
  <c r="Q437" i="2"/>
  <c r="H440" i="2"/>
  <c r="I440" i="2"/>
  <c r="J440" i="2"/>
  <c r="K440" i="2"/>
  <c r="L440" i="2"/>
  <c r="M440" i="2"/>
  <c r="N440" i="2"/>
  <c r="N433" i="2" s="1"/>
  <c r="O440" i="2"/>
  <c r="O433" i="2" s="1"/>
  <c r="P440" i="2"/>
  <c r="Q440" i="2"/>
  <c r="N444" i="2"/>
  <c r="H446" i="2"/>
  <c r="H444" i="2" s="1"/>
  <c r="I446" i="2"/>
  <c r="I444" i="2" s="1"/>
  <c r="J446" i="2"/>
  <c r="J444" i="2" s="1"/>
  <c r="K446" i="2"/>
  <c r="K444" i="2" s="1"/>
  <c r="L446" i="2"/>
  <c r="L444" i="2" s="1"/>
  <c r="M446" i="2"/>
  <c r="M444" i="2" s="1"/>
  <c r="N446" i="2"/>
  <c r="O446" i="2"/>
  <c r="O444" i="2" s="1"/>
  <c r="P446" i="2"/>
  <c r="P444" i="2" s="1"/>
  <c r="Q446" i="2"/>
  <c r="Q444" i="2" s="1"/>
  <c r="H450" i="2"/>
  <c r="I450" i="2"/>
  <c r="J450" i="2"/>
  <c r="K450" i="2"/>
  <c r="L450" i="2"/>
  <c r="M450" i="2"/>
  <c r="N450" i="2"/>
  <c r="O450" i="2"/>
  <c r="P450" i="2"/>
  <c r="Q450" i="2"/>
  <c r="H456" i="2"/>
  <c r="I456" i="2"/>
  <c r="J456" i="2"/>
  <c r="K456" i="2"/>
  <c r="L456" i="2"/>
  <c r="M456" i="2"/>
  <c r="N456" i="2"/>
  <c r="O456" i="2"/>
  <c r="P456" i="2"/>
  <c r="Q456" i="2"/>
  <c r="H458" i="2"/>
  <c r="I458" i="2"/>
  <c r="J458" i="2"/>
  <c r="K458" i="2"/>
  <c r="L458" i="2"/>
  <c r="M458" i="2"/>
  <c r="N458" i="2"/>
  <c r="O458" i="2"/>
  <c r="P458" i="2"/>
  <c r="Q458" i="2"/>
  <c r="H462" i="2"/>
  <c r="I462" i="2"/>
  <c r="J462" i="2"/>
  <c r="K462" i="2"/>
  <c r="L462" i="2"/>
  <c r="M462" i="2"/>
  <c r="N462" i="2"/>
  <c r="O462" i="2"/>
  <c r="P462" i="2"/>
  <c r="Q462" i="2"/>
  <c r="H467" i="2"/>
  <c r="I467" i="2"/>
  <c r="J467" i="2"/>
  <c r="K467" i="2"/>
  <c r="L467" i="2"/>
  <c r="M467" i="2"/>
  <c r="N467" i="2"/>
  <c r="O467" i="2"/>
  <c r="P467" i="2"/>
  <c r="Q467" i="2"/>
  <c r="H473" i="2"/>
  <c r="H472" i="2" s="1"/>
  <c r="I473" i="2"/>
  <c r="J473" i="2"/>
  <c r="K473" i="2"/>
  <c r="L473" i="2"/>
  <c r="M473" i="2"/>
  <c r="M472" i="2" s="1"/>
  <c r="M471" i="2" s="1"/>
  <c r="N473" i="2"/>
  <c r="O473" i="2"/>
  <c r="P473" i="2"/>
  <c r="P472" i="2" s="1"/>
  <c r="Q473" i="2"/>
  <c r="H475" i="2"/>
  <c r="I475" i="2"/>
  <c r="J475" i="2"/>
  <c r="K475" i="2"/>
  <c r="L475" i="2"/>
  <c r="M475" i="2"/>
  <c r="N475" i="2"/>
  <c r="O475" i="2"/>
  <c r="P475" i="2"/>
  <c r="Q475" i="2"/>
  <c r="H478" i="2"/>
  <c r="I478" i="2"/>
  <c r="J478" i="2"/>
  <c r="K478" i="2"/>
  <c r="L478" i="2"/>
  <c r="M478" i="2"/>
  <c r="N478" i="2"/>
  <c r="O478" i="2"/>
  <c r="P478" i="2"/>
  <c r="Q478" i="2"/>
  <c r="N482" i="2"/>
  <c r="H483" i="2"/>
  <c r="H482" i="2" s="1"/>
  <c r="I483" i="2"/>
  <c r="I482" i="2" s="1"/>
  <c r="J483" i="2"/>
  <c r="J482" i="2" s="1"/>
  <c r="K483" i="2"/>
  <c r="K482" i="2" s="1"/>
  <c r="L483" i="2"/>
  <c r="L482" i="2" s="1"/>
  <c r="M483" i="2"/>
  <c r="M482" i="2" s="1"/>
  <c r="N483" i="2"/>
  <c r="O483" i="2"/>
  <c r="O482" i="2" s="1"/>
  <c r="P483" i="2"/>
  <c r="P482" i="2" s="1"/>
  <c r="Q483" i="2"/>
  <c r="Q482" i="2" s="1"/>
  <c r="J488" i="2"/>
  <c r="K488" i="2"/>
  <c r="L488" i="2"/>
  <c r="H489" i="2"/>
  <c r="H488" i="2" s="1"/>
  <c r="I489" i="2"/>
  <c r="I488" i="2" s="1"/>
  <c r="J489" i="2"/>
  <c r="K489" i="2"/>
  <c r="L489" i="2"/>
  <c r="M489" i="2"/>
  <c r="M488" i="2" s="1"/>
  <c r="N489" i="2"/>
  <c r="N488" i="2" s="1"/>
  <c r="O489" i="2"/>
  <c r="O488" i="2" s="1"/>
  <c r="P489" i="2"/>
  <c r="P488" i="2" s="1"/>
  <c r="Q489" i="2"/>
  <c r="Q488" i="2" s="1"/>
  <c r="L494" i="2"/>
  <c r="L493" i="2" s="1"/>
  <c r="N494" i="2"/>
  <c r="N493" i="2" s="1"/>
  <c r="H495" i="2"/>
  <c r="H494" i="2" s="1"/>
  <c r="H493" i="2" s="1"/>
  <c r="I495" i="2"/>
  <c r="I494" i="2" s="1"/>
  <c r="I493" i="2" s="1"/>
  <c r="J495" i="2"/>
  <c r="J494" i="2" s="1"/>
  <c r="J493" i="2" s="1"/>
  <c r="K495" i="2"/>
  <c r="K494" i="2" s="1"/>
  <c r="K493" i="2" s="1"/>
  <c r="L495" i="2"/>
  <c r="M495" i="2"/>
  <c r="M494" i="2" s="1"/>
  <c r="M493" i="2" s="1"/>
  <c r="N495" i="2"/>
  <c r="O495" i="2"/>
  <c r="O494" i="2" s="1"/>
  <c r="O493" i="2" s="1"/>
  <c r="P495" i="2"/>
  <c r="P494" i="2" s="1"/>
  <c r="P493" i="2" s="1"/>
  <c r="Q495" i="2"/>
  <c r="Q494" i="2" s="1"/>
  <c r="Q493" i="2" s="1"/>
  <c r="H501" i="2"/>
  <c r="I501" i="2"/>
  <c r="J501" i="2"/>
  <c r="K501" i="2"/>
  <c r="L501" i="2"/>
  <c r="M501" i="2"/>
  <c r="N501" i="2"/>
  <c r="O501" i="2"/>
  <c r="P501" i="2"/>
  <c r="Q501" i="2"/>
  <c r="L504" i="2"/>
  <c r="H505" i="2"/>
  <c r="I505" i="2"/>
  <c r="J505" i="2"/>
  <c r="J504" i="2" s="1"/>
  <c r="J500" i="2" s="1"/>
  <c r="K505" i="2"/>
  <c r="K504" i="2" s="1"/>
  <c r="L505" i="2"/>
  <c r="M505" i="2"/>
  <c r="N505" i="2"/>
  <c r="O505" i="2"/>
  <c r="P505" i="2"/>
  <c r="Q505" i="2"/>
  <c r="H509" i="2"/>
  <c r="I509" i="2"/>
  <c r="J509" i="2"/>
  <c r="K509" i="2"/>
  <c r="L509" i="2"/>
  <c r="M509" i="2"/>
  <c r="N509" i="2"/>
  <c r="O509" i="2"/>
  <c r="P509" i="2"/>
  <c r="Q509" i="2"/>
  <c r="H514" i="2"/>
  <c r="I514" i="2"/>
  <c r="J514" i="2"/>
  <c r="K514" i="2"/>
  <c r="L514" i="2"/>
  <c r="M514" i="2"/>
  <c r="N514" i="2"/>
  <c r="O514" i="2"/>
  <c r="P514" i="2"/>
  <c r="Q514" i="2"/>
  <c r="H517" i="2"/>
  <c r="H516" i="2" s="1"/>
  <c r="I517" i="2"/>
  <c r="I516" i="2" s="1"/>
  <c r="J517" i="2"/>
  <c r="J516" i="2" s="1"/>
  <c r="K517" i="2"/>
  <c r="K516" i="2" s="1"/>
  <c r="K513" i="2" s="1"/>
  <c r="L517" i="2"/>
  <c r="L516" i="2" s="1"/>
  <c r="M517" i="2"/>
  <c r="M516" i="2" s="1"/>
  <c r="N517" i="2"/>
  <c r="N516" i="2" s="1"/>
  <c r="O517" i="2"/>
  <c r="O516" i="2" s="1"/>
  <c r="P517" i="2"/>
  <c r="P516" i="2" s="1"/>
  <c r="Q517" i="2"/>
  <c r="Q516" i="2" s="1"/>
  <c r="P533" i="2"/>
  <c r="H535" i="2"/>
  <c r="I535" i="2"/>
  <c r="J535" i="2"/>
  <c r="K535" i="2"/>
  <c r="L535" i="2"/>
  <c r="M535" i="2"/>
  <c r="N535" i="2"/>
  <c r="N533" i="2" s="1"/>
  <c r="O535" i="2"/>
  <c r="O533" i="2" s="1"/>
  <c r="P535" i="2"/>
  <c r="Q535" i="2"/>
  <c r="H548" i="2"/>
  <c r="H533" i="2" s="1"/>
  <c r="I548" i="2"/>
  <c r="J548" i="2"/>
  <c r="K548" i="2"/>
  <c r="L548" i="2"/>
  <c r="L533" i="2" s="1"/>
  <c r="M548" i="2"/>
  <c r="N548" i="2"/>
  <c r="O548" i="2"/>
  <c r="P548" i="2"/>
  <c r="Q548" i="2"/>
  <c r="I550" i="2"/>
  <c r="J550" i="2"/>
  <c r="K550" i="2"/>
  <c r="H551" i="2"/>
  <c r="I551" i="2"/>
  <c r="J551" i="2"/>
  <c r="K551" i="2"/>
  <c r="L551" i="2"/>
  <c r="M551" i="2"/>
  <c r="N551" i="2"/>
  <c r="O551" i="2"/>
  <c r="P551" i="2"/>
  <c r="Q551" i="2"/>
  <c r="H564" i="2"/>
  <c r="I564" i="2"/>
  <c r="J564" i="2"/>
  <c r="K564" i="2"/>
  <c r="L564" i="2"/>
  <c r="M564" i="2"/>
  <c r="N564" i="2"/>
  <c r="O564" i="2"/>
  <c r="P564" i="2"/>
  <c r="Q564" i="2"/>
  <c r="J580" i="2"/>
  <c r="K580" i="2"/>
  <c r="L580" i="2"/>
  <c r="H581" i="2"/>
  <c r="H580" i="2" s="1"/>
  <c r="I581" i="2"/>
  <c r="I580" i="2" s="1"/>
  <c r="J581" i="2"/>
  <c r="K581" i="2"/>
  <c r="L581" i="2"/>
  <c r="M581" i="2"/>
  <c r="M580" i="2" s="1"/>
  <c r="N581" i="2"/>
  <c r="N580" i="2" s="1"/>
  <c r="O581" i="2"/>
  <c r="O580" i="2" s="1"/>
  <c r="P581" i="2"/>
  <c r="P580" i="2" s="1"/>
  <c r="Q581" i="2"/>
  <c r="Q580" i="2" s="1"/>
  <c r="H584" i="2"/>
  <c r="I584" i="2"/>
  <c r="J584" i="2"/>
  <c r="K584" i="2"/>
  <c r="L584" i="2"/>
  <c r="M584" i="2"/>
  <c r="N584" i="2"/>
  <c r="O584" i="2"/>
  <c r="P584" i="2"/>
  <c r="Q584" i="2"/>
  <c r="H586" i="2"/>
  <c r="I586" i="2"/>
  <c r="J586" i="2"/>
  <c r="K586" i="2"/>
  <c r="L586" i="2"/>
  <c r="M586" i="2"/>
  <c r="N586" i="2"/>
  <c r="O586" i="2"/>
  <c r="P586" i="2"/>
  <c r="Q586" i="2"/>
  <c r="H595" i="2"/>
  <c r="H583" i="2" s="1"/>
  <c r="I595" i="2"/>
  <c r="J595" i="2"/>
  <c r="K595" i="2"/>
  <c r="L595" i="2"/>
  <c r="M595" i="2"/>
  <c r="N595" i="2"/>
  <c r="O595" i="2"/>
  <c r="P595" i="2"/>
  <c r="P583" i="2" s="1"/>
  <c r="Q595" i="2"/>
  <c r="H609" i="2"/>
  <c r="I609" i="2"/>
  <c r="J609" i="2"/>
  <c r="K609" i="2"/>
  <c r="L609" i="2"/>
  <c r="M609" i="2"/>
  <c r="N609" i="2"/>
  <c r="O609" i="2"/>
  <c r="P609" i="2"/>
  <c r="Q609" i="2"/>
  <c r="H612" i="2"/>
  <c r="I612" i="2"/>
  <c r="J612" i="2"/>
  <c r="K612" i="2"/>
  <c r="L612" i="2"/>
  <c r="M612" i="2"/>
  <c r="N612" i="2"/>
  <c r="O612" i="2"/>
  <c r="P612" i="2"/>
  <c r="Q612" i="2"/>
  <c r="H614" i="2"/>
  <c r="I614" i="2"/>
  <c r="J614" i="2"/>
  <c r="K614" i="2"/>
  <c r="L614" i="2"/>
  <c r="M614" i="2"/>
  <c r="N614" i="2"/>
  <c r="O614" i="2"/>
  <c r="P614" i="2"/>
  <c r="Q614" i="2"/>
  <c r="H616" i="2"/>
  <c r="I616" i="2"/>
  <c r="J616" i="2"/>
  <c r="K616" i="2"/>
  <c r="L616" i="2"/>
  <c r="M616" i="2"/>
  <c r="N616" i="2"/>
  <c r="O616" i="2"/>
  <c r="P616" i="2"/>
  <c r="Q616" i="2"/>
  <c r="H618" i="2"/>
  <c r="I618" i="2"/>
  <c r="J618" i="2"/>
  <c r="K618" i="2"/>
  <c r="L618" i="2"/>
  <c r="M618" i="2"/>
  <c r="N618" i="2"/>
  <c r="O618" i="2"/>
  <c r="P618" i="2"/>
  <c r="Q618" i="2"/>
  <c r="H620" i="2"/>
  <c r="I620" i="2"/>
  <c r="J620" i="2"/>
  <c r="K620" i="2"/>
  <c r="L620" i="2"/>
  <c r="M620" i="2"/>
  <c r="N620" i="2"/>
  <c r="O620" i="2"/>
  <c r="P620" i="2"/>
  <c r="Q620" i="2"/>
  <c r="H622" i="2"/>
  <c r="I622" i="2"/>
  <c r="J622" i="2"/>
  <c r="K622" i="2"/>
  <c r="L622" i="2"/>
  <c r="M622" i="2"/>
  <c r="N622" i="2"/>
  <c r="O622" i="2"/>
  <c r="P622" i="2"/>
  <c r="Q622" i="2"/>
  <c r="H624" i="2"/>
  <c r="I624" i="2"/>
  <c r="J624" i="2"/>
  <c r="K624" i="2"/>
  <c r="L624" i="2"/>
  <c r="M624" i="2"/>
  <c r="N624" i="2"/>
  <c r="O624" i="2"/>
  <c r="P624" i="2"/>
  <c r="Q624" i="2"/>
  <c r="H626" i="2"/>
  <c r="I626" i="2"/>
  <c r="J626" i="2"/>
  <c r="K626" i="2"/>
  <c r="L626" i="2"/>
  <c r="M626" i="2"/>
  <c r="N626" i="2"/>
  <c r="O626" i="2"/>
  <c r="P626" i="2"/>
  <c r="Q626" i="2"/>
  <c r="H628" i="2"/>
  <c r="I628" i="2"/>
  <c r="J628" i="2"/>
  <c r="K628" i="2"/>
  <c r="L628" i="2"/>
  <c r="M628" i="2"/>
  <c r="N628" i="2"/>
  <c r="O628" i="2"/>
  <c r="P628" i="2"/>
  <c r="Q628" i="2"/>
  <c r="H631" i="2"/>
  <c r="I631" i="2"/>
  <c r="J631" i="2"/>
  <c r="K631" i="2"/>
  <c r="L631" i="2"/>
  <c r="M631" i="2"/>
  <c r="N631" i="2"/>
  <c r="O631" i="2"/>
  <c r="P631" i="2"/>
  <c r="Q631" i="2"/>
  <c r="H641" i="2"/>
  <c r="I641" i="2"/>
  <c r="J641" i="2"/>
  <c r="K641" i="2"/>
  <c r="L641" i="2"/>
  <c r="M641" i="2"/>
  <c r="N641" i="2"/>
  <c r="O641" i="2"/>
  <c r="P641" i="2"/>
  <c r="Q641" i="2"/>
  <c r="H647" i="2"/>
  <c r="H643" i="2" s="1"/>
  <c r="I647" i="2"/>
  <c r="I643" i="2" s="1"/>
  <c r="J647" i="2"/>
  <c r="J643" i="2" s="1"/>
  <c r="K647" i="2"/>
  <c r="L647" i="2"/>
  <c r="M647" i="2"/>
  <c r="N647" i="2"/>
  <c r="O647" i="2"/>
  <c r="P647" i="2"/>
  <c r="Q647" i="2"/>
  <c r="Q643" i="2" s="1"/>
  <c r="H651" i="2"/>
  <c r="I651" i="2"/>
  <c r="J651" i="2"/>
  <c r="K651" i="2"/>
  <c r="K643" i="2" s="1"/>
  <c r="L651" i="2"/>
  <c r="L643" i="2" s="1"/>
  <c r="M651" i="2"/>
  <c r="M643" i="2" s="1"/>
  <c r="N651" i="2"/>
  <c r="N643" i="2" s="1"/>
  <c r="O651" i="2"/>
  <c r="O643" i="2" s="1"/>
  <c r="P651" i="2"/>
  <c r="Q651" i="2"/>
  <c r="H653" i="2"/>
  <c r="I653" i="2"/>
  <c r="J653" i="2"/>
  <c r="K653" i="2"/>
  <c r="L653" i="2"/>
  <c r="M653" i="2"/>
  <c r="N653" i="2"/>
  <c r="O653" i="2"/>
  <c r="P653" i="2"/>
  <c r="Q653" i="2"/>
  <c r="H656" i="2"/>
  <c r="I656" i="2"/>
  <c r="J656" i="2"/>
  <c r="K656" i="2"/>
  <c r="L656" i="2"/>
  <c r="M656" i="2"/>
  <c r="N656" i="2"/>
  <c r="O656" i="2"/>
  <c r="P656" i="2"/>
  <c r="Q656" i="2"/>
  <c r="H659" i="2"/>
  <c r="I659" i="2"/>
  <c r="J659" i="2"/>
  <c r="K659" i="2"/>
  <c r="L659" i="2"/>
  <c r="M659" i="2"/>
  <c r="N659" i="2"/>
  <c r="O659" i="2"/>
  <c r="P659" i="2"/>
  <c r="Q659" i="2"/>
  <c r="H662" i="2"/>
  <c r="I662" i="2"/>
  <c r="J662" i="2"/>
  <c r="K662" i="2"/>
  <c r="L662" i="2"/>
  <c r="M662" i="2"/>
  <c r="N662" i="2"/>
  <c r="O662" i="2"/>
  <c r="P662" i="2"/>
  <c r="Q662" i="2"/>
  <c r="H665" i="2"/>
  <c r="I665" i="2"/>
  <c r="J665" i="2"/>
  <c r="K665" i="2"/>
  <c r="L665" i="2"/>
  <c r="M665" i="2"/>
  <c r="N665" i="2"/>
  <c r="O665" i="2"/>
  <c r="P665" i="2"/>
  <c r="Q665" i="2"/>
  <c r="H668" i="2"/>
  <c r="I668" i="2"/>
  <c r="J668" i="2"/>
  <c r="K668" i="2"/>
  <c r="L668" i="2"/>
  <c r="M668" i="2"/>
  <c r="N668" i="2"/>
  <c r="O668" i="2"/>
  <c r="P668" i="2"/>
  <c r="Q668" i="2"/>
  <c r="H671" i="2"/>
  <c r="I671" i="2"/>
  <c r="J671" i="2"/>
  <c r="K671" i="2"/>
  <c r="L671" i="2"/>
  <c r="M671" i="2"/>
  <c r="N671" i="2"/>
  <c r="O671" i="2"/>
  <c r="P671" i="2"/>
  <c r="Q671" i="2"/>
  <c r="H674" i="2"/>
  <c r="I674" i="2"/>
  <c r="J674" i="2"/>
  <c r="K674" i="2"/>
  <c r="L674" i="2"/>
  <c r="M674" i="2"/>
  <c r="N674" i="2"/>
  <c r="O674" i="2"/>
  <c r="P674" i="2"/>
  <c r="Q674" i="2"/>
  <c r="H677" i="2"/>
  <c r="I677" i="2"/>
  <c r="J677" i="2"/>
  <c r="K677" i="2"/>
  <c r="L677" i="2"/>
  <c r="M677" i="2"/>
  <c r="N677" i="2"/>
  <c r="O677" i="2"/>
  <c r="P677" i="2"/>
  <c r="Q677" i="2"/>
  <c r="H680" i="2"/>
  <c r="I680" i="2"/>
  <c r="J680" i="2"/>
  <c r="K680" i="2"/>
  <c r="L680" i="2"/>
  <c r="M680" i="2"/>
  <c r="N680" i="2"/>
  <c r="O680" i="2"/>
  <c r="P680" i="2"/>
  <c r="Q680" i="2"/>
  <c r="H686" i="2"/>
  <c r="I686" i="2"/>
  <c r="J686" i="2"/>
  <c r="K686" i="2"/>
  <c r="L686" i="2"/>
  <c r="M686" i="2"/>
  <c r="N686" i="2"/>
  <c r="O686" i="2"/>
  <c r="P686" i="2"/>
  <c r="Q686" i="2"/>
  <c r="H690" i="2"/>
  <c r="I690" i="2"/>
  <c r="J690" i="2"/>
  <c r="K690" i="2"/>
  <c r="L690" i="2"/>
  <c r="M690" i="2"/>
  <c r="N690" i="2"/>
  <c r="O690" i="2"/>
  <c r="P690" i="2"/>
  <c r="Q690" i="2"/>
  <c r="H698" i="2"/>
  <c r="I698" i="2"/>
  <c r="J698" i="2"/>
  <c r="K698" i="2"/>
  <c r="L698" i="2"/>
  <c r="M698" i="2"/>
  <c r="N698" i="2"/>
  <c r="O698" i="2"/>
  <c r="P698" i="2"/>
  <c r="Q698" i="2"/>
  <c r="H711" i="2"/>
  <c r="H703" i="2" s="1"/>
  <c r="I711" i="2"/>
  <c r="I703" i="2" s="1"/>
  <c r="J711" i="2"/>
  <c r="J703" i="2" s="1"/>
  <c r="K711" i="2"/>
  <c r="K703" i="2" s="1"/>
  <c r="L711" i="2"/>
  <c r="L703" i="2" s="1"/>
  <c r="M711" i="2"/>
  <c r="M703" i="2" s="1"/>
  <c r="N711" i="2"/>
  <c r="N703" i="2" s="1"/>
  <c r="O711" i="2"/>
  <c r="O703" i="2" s="1"/>
  <c r="P711" i="2"/>
  <c r="P703" i="2" s="1"/>
  <c r="Q711" i="2"/>
  <c r="Q703" i="2" s="1"/>
  <c r="H717" i="2"/>
  <c r="H716" i="2" s="1"/>
  <c r="I717" i="2"/>
  <c r="J717" i="2"/>
  <c r="K717" i="2"/>
  <c r="L717" i="2"/>
  <c r="M717" i="2"/>
  <c r="N717" i="2"/>
  <c r="O717" i="2"/>
  <c r="P717" i="2"/>
  <c r="P716" i="2" s="1"/>
  <c r="Q717" i="2"/>
  <c r="H722" i="2"/>
  <c r="I722" i="2"/>
  <c r="J722" i="2"/>
  <c r="K722" i="2"/>
  <c r="L722" i="2"/>
  <c r="M722" i="2"/>
  <c r="N722" i="2"/>
  <c r="N716" i="2" s="1"/>
  <c r="O722" i="2"/>
  <c r="P722" i="2"/>
  <c r="Q722" i="2"/>
  <c r="H728" i="2"/>
  <c r="H727" i="2" s="1"/>
  <c r="I728" i="2"/>
  <c r="I727" i="2" s="1"/>
  <c r="J728" i="2"/>
  <c r="J727" i="2" s="1"/>
  <c r="K728" i="2"/>
  <c r="L728" i="2"/>
  <c r="M728" i="2"/>
  <c r="N728" i="2"/>
  <c r="O728" i="2"/>
  <c r="P728" i="2"/>
  <c r="Q728" i="2"/>
  <c r="H733" i="2"/>
  <c r="I733" i="2"/>
  <c r="J733" i="2"/>
  <c r="K733" i="2"/>
  <c r="L733" i="2"/>
  <c r="M733" i="2"/>
  <c r="N733" i="2"/>
  <c r="O733" i="2"/>
  <c r="P733" i="2"/>
  <c r="Q733" i="2"/>
  <c r="H736" i="2"/>
  <c r="H735" i="2" s="1"/>
  <c r="I736" i="2"/>
  <c r="I735" i="2" s="1"/>
  <c r="J736" i="2"/>
  <c r="J735" i="2" s="1"/>
  <c r="K736" i="2"/>
  <c r="K735" i="2" s="1"/>
  <c r="L736" i="2"/>
  <c r="L735" i="2" s="1"/>
  <c r="M736" i="2"/>
  <c r="M735" i="2" s="1"/>
  <c r="N736" i="2"/>
  <c r="N735" i="2" s="1"/>
  <c r="O736" i="2"/>
  <c r="O735" i="2" s="1"/>
  <c r="P736" i="2"/>
  <c r="P735" i="2" s="1"/>
  <c r="Q736" i="2"/>
  <c r="Q735" i="2" s="1"/>
  <c r="H741" i="2"/>
  <c r="I741" i="2"/>
  <c r="J741" i="2"/>
  <c r="K741" i="2"/>
  <c r="L741" i="2"/>
  <c r="M741" i="2"/>
  <c r="N741" i="2"/>
  <c r="O741" i="2"/>
  <c r="P741" i="2"/>
  <c r="Q741" i="2"/>
  <c r="H744" i="2"/>
  <c r="I744" i="2"/>
  <c r="J744" i="2"/>
  <c r="K744" i="2"/>
  <c r="L744" i="2"/>
  <c r="M744" i="2"/>
  <c r="N744" i="2"/>
  <c r="O744" i="2"/>
  <c r="P744" i="2"/>
  <c r="Q744" i="2"/>
  <c r="H748" i="2"/>
  <c r="I748" i="2"/>
  <c r="J748" i="2"/>
  <c r="K748" i="2"/>
  <c r="L748" i="2"/>
  <c r="M748" i="2"/>
  <c r="N748" i="2"/>
  <c r="O748" i="2"/>
  <c r="P748" i="2"/>
  <c r="Q748" i="2"/>
  <c r="C770" i="2"/>
  <c r="D770" i="2"/>
  <c r="E770" i="2"/>
  <c r="F770" i="2"/>
  <c r="G770" i="2"/>
  <c r="H770" i="2"/>
  <c r="I770" i="2"/>
  <c r="J770" i="2"/>
  <c r="K770" i="2"/>
  <c r="L770" i="2"/>
  <c r="P379" i="2" l="1"/>
  <c r="I739" i="2"/>
  <c r="P727" i="2"/>
  <c r="M533" i="2"/>
  <c r="N342" i="2"/>
  <c r="M237" i="2"/>
  <c r="O95" i="2"/>
  <c r="M716" i="2"/>
  <c r="M715" i="2" s="1"/>
  <c r="M714" i="2" s="1"/>
  <c r="L716" i="2"/>
  <c r="L550" i="2"/>
  <c r="L424" i="2"/>
  <c r="I297" i="2"/>
  <c r="N513" i="2"/>
  <c r="K424" i="2"/>
  <c r="K409" i="2" s="1"/>
  <c r="J383" i="2"/>
  <c r="J379" i="2" s="1"/>
  <c r="L727" i="2"/>
  <c r="Q533" i="2"/>
  <c r="I533" i="2"/>
  <c r="I532" i="2" s="1"/>
  <c r="Q513" i="2"/>
  <c r="I513" i="2"/>
  <c r="O472" i="2"/>
  <c r="O471" i="2" s="1"/>
  <c r="O470" i="2" s="1"/>
  <c r="P342" i="2"/>
  <c r="P331" i="2" s="1"/>
  <c r="P330" i="2" s="1"/>
  <c r="H342" i="2"/>
  <c r="H331" i="2" s="1"/>
  <c r="H330" i="2" s="1"/>
  <c r="O227" i="2"/>
  <c r="O226" i="2" s="1"/>
  <c r="Q95" i="2"/>
  <c r="I95" i="2"/>
  <c r="K245" i="2"/>
  <c r="K244" i="2" s="1"/>
  <c r="Q739" i="2"/>
  <c r="N550" i="2"/>
  <c r="N532" i="2" s="1"/>
  <c r="I504" i="2"/>
  <c r="K472" i="2"/>
  <c r="K471" i="2" s="1"/>
  <c r="K470" i="2" s="1"/>
  <c r="O727" i="2"/>
  <c r="L583" i="2"/>
  <c r="L579" i="2" s="1"/>
  <c r="M550" i="2"/>
  <c r="L237" i="2"/>
  <c r="L226" i="2" s="1"/>
  <c r="N95" i="2"/>
  <c r="O739" i="2"/>
  <c r="O583" i="2"/>
  <c r="K583" i="2"/>
  <c r="K579" i="2" s="1"/>
  <c r="K297" i="2"/>
  <c r="N739" i="2"/>
  <c r="J533" i="2"/>
  <c r="K342" i="2"/>
  <c r="J297" i="2"/>
  <c r="H11" i="2"/>
  <c r="Q727" i="2"/>
  <c r="Q715" i="2" s="1"/>
  <c r="Q714" i="2" s="1"/>
  <c r="K727" i="2"/>
  <c r="O716" i="2"/>
  <c r="Q716" i="2"/>
  <c r="I716" i="2"/>
  <c r="J601" i="2"/>
  <c r="J600" i="2" s="1"/>
  <c r="N583" i="2"/>
  <c r="N579" i="2" s="1"/>
  <c r="Q550" i="2"/>
  <c r="N472" i="2"/>
  <c r="N471" i="2" s="1"/>
  <c r="N470" i="2" s="1"/>
  <c r="N237" i="2"/>
  <c r="N226" i="2" s="1"/>
  <c r="P237" i="2"/>
  <c r="H237" i="2"/>
  <c r="N227" i="2"/>
  <c r="L207" i="2"/>
  <c r="P95" i="2"/>
  <c r="H95" i="2"/>
  <c r="J95" i="2"/>
  <c r="N409" i="2"/>
  <c r="M409" i="2"/>
  <c r="J513" i="2"/>
  <c r="H226" i="2"/>
  <c r="I52" i="2"/>
  <c r="I10" i="2" s="1"/>
  <c r="I9" i="2" s="1"/>
  <c r="M739" i="2"/>
  <c r="O449" i="2"/>
  <c r="M109" i="2"/>
  <c r="P739" i="2"/>
  <c r="L739" i="2"/>
  <c r="H275" i="2"/>
  <c r="J739" i="2"/>
  <c r="M727" i="2"/>
  <c r="I601" i="2"/>
  <c r="I600" i="2" s="1"/>
  <c r="M601" i="2"/>
  <c r="M600" i="2" s="1"/>
  <c r="M583" i="2"/>
  <c r="M579" i="2" s="1"/>
  <c r="O513" i="2"/>
  <c r="P433" i="2"/>
  <c r="H433" i="2"/>
  <c r="J433" i="2"/>
  <c r="L433" i="2"/>
  <c r="Q424" i="2"/>
  <c r="Q409" i="2" s="1"/>
  <c r="I424" i="2"/>
  <c r="I409" i="2" s="1"/>
  <c r="J342" i="2"/>
  <c r="J331" i="2" s="1"/>
  <c r="J330" i="2" s="1"/>
  <c r="L342" i="2"/>
  <c r="L331" i="2" s="1"/>
  <c r="L330" i="2" s="1"/>
  <c r="M297" i="2"/>
  <c r="M227" i="2"/>
  <c r="K207" i="2"/>
  <c r="M207" i="2"/>
  <c r="P11" i="2"/>
  <c r="J11" i="2"/>
  <c r="L532" i="2"/>
  <c r="Q52" i="2"/>
  <c r="Q10" i="2" s="1"/>
  <c r="Q9" i="2" s="1"/>
  <c r="J532" i="2"/>
  <c r="L379" i="2"/>
  <c r="N379" i="2"/>
  <c r="J52" i="2"/>
  <c r="K716" i="2"/>
  <c r="Q504" i="2"/>
  <c r="M449" i="2"/>
  <c r="M443" i="2" s="1"/>
  <c r="M442" i="2" s="1"/>
  <c r="M383" i="2"/>
  <c r="M379" i="2" s="1"/>
  <c r="Q342" i="2"/>
  <c r="Q331" i="2" s="1"/>
  <c r="Q330" i="2" s="1"/>
  <c r="I342" i="2"/>
  <c r="I331" i="2" s="1"/>
  <c r="I330" i="2" s="1"/>
  <c r="M245" i="2"/>
  <c r="M244" i="2" s="1"/>
  <c r="K109" i="2"/>
  <c r="K52" i="2"/>
  <c r="J716" i="2"/>
  <c r="L513" i="2"/>
  <c r="N504" i="2"/>
  <c r="N500" i="2" s="1"/>
  <c r="N492" i="2" s="1"/>
  <c r="P504" i="2"/>
  <c r="P500" i="2" s="1"/>
  <c r="P492" i="2" s="1"/>
  <c r="H504" i="2"/>
  <c r="H500" i="2" s="1"/>
  <c r="H492" i="2" s="1"/>
  <c r="P471" i="2"/>
  <c r="P470" i="2" s="1"/>
  <c r="H471" i="2"/>
  <c r="H470" i="2" s="1"/>
  <c r="J472" i="2"/>
  <c r="J471" i="2" s="1"/>
  <c r="J470" i="2" s="1"/>
  <c r="L472" i="2"/>
  <c r="L471" i="2" s="1"/>
  <c r="L470" i="2" s="1"/>
  <c r="N449" i="2"/>
  <c r="N443" i="2" s="1"/>
  <c r="N442" i="2" s="1"/>
  <c r="P449" i="2"/>
  <c r="P443" i="2" s="1"/>
  <c r="P442" i="2" s="1"/>
  <c r="H449" i="2"/>
  <c r="H443" i="2" s="1"/>
  <c r="H442" i="2" s="1"/>
  <c r="J449" i="2"/>
  <c r="J443" i="2" s="1"/>
  <c r="J442" i="2" s="1"/>
  <c r="Q297" i="2"/>
  <c r="L109" i="2"/>
  <c r="P226" i="2"/>
  <c r="L297" i="2"/>
  <c r="M275" i="2"/>
  <c r="H739" i="2"/>
  <c r="K601" i="2"/>
  <c r="K600" i="2" s="1"/>
  <c r="L500" i="2"/>
  <c r="L492" i="2" s="1"/>
  <c r="K331" i="2"/>
  <c r="K330" i="2" s="1"/>
  <c r="N275" i="2"/>
  <c r="P275" i="2"/>
  <c r="J275" i="2"/>
  <c r="J274" i="2" s="1"/>
  <c r="J184" i="2"/>
  <c r="L184" i="2"/>
  <c r="K739" i="2"/>
  <c r="N727" i="2"/>
  <c r="N715" i="2" s="1"/>
  <c r="N714" i="2" s="1"/>
  <c r="P550" i="2"/>
  <c r="P532" i="2" s="1"/>
  <c r="H550" i="2"/>
  <c r="H532" i="2" s="1"/>
  <c r="P513" i="2"/>
  <c r="H513" i="2"/>
  <c r="M504" i="2"/>
  <c r="M500" i="2" s="1"/>
  <c r="M492" i="2" s="1"/>
  <c r="M433" i="2"/>
  <c r="P424" i="2"/>
  <c r="H424" i="2"/>
  <c r="H409" i="2" s="1"/>
  <c r="J424" i="2"/>
  <c r="J409" i="2" s="1"/>
  <c r="M342" i="2"/>
  <c r="M331" i="2" s="1"/>
  <c r="M330" i="2" s="1"/>
  <c r="O275" i="2"/>
  <c r="O274" i="2" s="1"/>
  <c r="K237" i="2"/>
  <c r="N207" i="2"/>
  <c r="P207" i="2"/>
  <c r="H207" i="2"/>
  <c r="Q184" i="2"/>
  <c r="I184" i="2"/>
  <c r="K184" i="2"/>
  <c r="K108" i="2" s="1"/>
  <c r="K95" i="2"/>
  <c r="M95" i="2"/>
  <c r="O11" i="2"/>
  <c r="Q601" i="2"/>
  <c r="Q600" i="2" s="1"/>
  <c r="I715" i="2"/>
  <c r="I714" i="2" s="1"/>
  <c r="H715" i="2"/>
  <c r="H714" i="2" s="1"/>
  <c r="Q579" i="2"/>
  <c r="P184" i="2"/>
  <c r="P579" i="2"/>
  <c r="O184" i="2"/>
  <c r="J583" i="2"/>
  <c r="J579" i="2" s="1"/>
  <c r="J512" i="2" s="1"/>
  <c r="O443" i="2"/>
  <c r="O442" i="2" s="1"/>
  <c r="P109" i="2"/>
  <c r="Q583" i="2"/>
  <c r="I583" i="2"/>
  <c r="I579" i="2" s="1"/>
  <c r="I512" i="2" s="1"/>
  <c r="K533" i="2"/>
  <c r="K532" i="2" s="1"/>
  <c r="Q500" i="2"/>
  <c r="Q492" i="2" s="1"/>
  <c r="I500" i="2"/>
  <c r="I492" i="2" s="1"/>
  <c r="Q472" i="2"/>
  <c r="Q471" i="2" s="1"/>
  <c r="Q470" i="2" s="1"/>
  <c r="I472" i="2"/>
  <c r="I471" i="2" s="1"/>
  <c r="I470" i="2" s="1"/>
  <c r="Q449" i="2"/>
  <c r="Q443" i="2" s="1"/>
  <c r="Q442" i="2" s="1"/>
  <c r="I449" i="2"/>
  <c r="I443" i="2" s="1"/>
  <c r="I442" i="2" s="1"/>
  <c r="O424" i="2"/>
  <c r="O409" i="2" s="1"/>
  <c r="K383" i="2"/>
  <c r="K379" i="2" s="1"/>
  <c r="J245" i="2"/>
  <c r="J244" i="2" s="1"/>
  <c r="Q237" i="2"/>
  <c r="I237" i="2"/>
  <c r="J226" i="2"/>
  <c r="O109" i="2"/>
  <c r="Q109" i="2"/>
  <c r="I109" i="2"/>
  <c r="L52" i="2"/>
  <c r="N52" i="2"/>
  <c r="P52" i="2"/>
  <c r="H52" i="2"/>
  <c r="K275" i="2"/>
  <c r="K274" i="2" s="1"/>
  <c r="I207" i="2"/>
  <c r="H184" i="2"/>
  <c r="M532" i="2"/>
  <c r="K500" i="2"/>
  <c r="K492" i="2" s="1"/>
  <c r="M184" i="2"/>
  <c r="O579" i="2"/>
  <c r="Q433" i="2"/>
  <c r="I433" i="2"/>
  <c r="O331" i="2"/>
  <c r="O330" i="2" s="1"/>
  <c r="I275" i="2"/>
  <c r="I274" i="2" s="1"/>
  <c r="J109" i="2"/>
  <c r="L601" i="2"/>
  <c r="L600" i="2" s="1"/>
  <c r="H379" i="2"/>
  <c r="Q245" i="2"/>
  <c r="Q244" i="2" s="1"/>
  <c r="I245" i="2"/>
  <c r="I244" i="2" s="1"/>
  <c r="I243" i="2" s="1"/>
  <c r="K227" i="2"/>
  <c r="M52" i="2"/>
  <c r="O52" i="2"/>
  <c r="O10" i="2" s="1"/>
  <c r="O9" i="2" s="1"/>
  <c r="M470" i="2"/>
  <c r="L449" i="2"/>
  <c r="L443" i="2" s="1"/>
  <c r="L442" i="2" s="1"/>
  <c r="Q207" i="2"/>
  <c r="N184" i="2"/>
  <c r="P409" i="2"/>
  <c r="P378" i="2" s="1"/>
  <c r="Q275" i="2"/>
  <c r="Q274" i="2" s="1"/>
  <c r="O207" i="2"/>
  <c r="H109" i="2"/>
  <c r="M513" i="2"/>
  <c r="L409" i="2"/>
  <c r="Q379" i="2"/>
  <c r="I379" i="2"/>
  <c r="N331" i="2"/>
  <c r="N330" i="2" s="1"/>
  <c r="N297" i="2"/>
  <c r="N274" i="2" s="1"/>
  <c r="N243" i="2" s="1"/>
  <c r="P297" i="2"/>
  <c r="H297" i="2"/>
  <c r="L11" i="2"/>
  <c r="N11" i="2"/>
  <c r="N109" i="2"/>
  <c r="N108" i="2" s="1"/>
  <c r="N601" i="2"/>
  <c r="N600" i="2" s="1"/>
  <c r="O550" i="2"/>
  <c r="O532" i="2" s="1"/>
  <c r="O504" i="2"/>
  <c r="O500" i="2" s="1"/>
  <c r="O492" i="2" s="1"/>
  <c r="J492" i="2"/>
  <c r="O297" i="2"/>
  <c r="O245" i="2"/>
  <c r="O244" i="2" s="1"/>
  <c r="Q227" i="2"/>
  <c r="I227" i="2"/>
  <c r="K11" i="2"/>
  <c r="M11" i="2"/>
  <c r="H579" i="2"/>
  <c r="K449" i="2"/>
  <c r="K443" i="2" s="1"/>
  <c r="K442" i="2" s="1"/>
  <c r="P715" i="2"/>
  <c r="P714" i="2" s="1"/>
  <c r="O379" i="2"/>
  <c r="L275" i="2"/>
  <c r="J207" i="2"/>
  <c r="N107" i="2" l="1"/>
  <c r="K378" i="2"/>
  <c r="P512" i="2"/>
  <c r="N378" i="2"/>
  <c r="Q226" i="2"/>
  <c r="M226" i="2"/>
  <c r="J715" i="2"/>
  <c r="J714" i="2" s="1"/>
  <c r="L715" i="2"/>
  <c r="L714" i="2" s="1"/>
  <c r="L274" i="2"/>
  <c r="L243" i="2" s="1"/>
  <c r="K226" i="2"/>
  <c r="I226" i="2"/>
  <c r="K512" i="2"/>
  <c r="H274" i="2"/>
  <c r="H243" i="2" s="1"/>
  <c r="K243" i="2"/>
  <c r="Q532" i="2"/>
  <c r="Q512" i="2" s="1"/>
  <c r="L378" i="2"/>
  <c r="P274" i="2"/>
  <c r="P243" i="2" s="1"/>
  <c r="H10" i="2"/>
  <c r="H9" i="2" s="1"/>
  <c r="K715" i="2"/>
  <c r="K714" i="2" s="1"/>
  <c r="L512" i="2"/>
  <c r="O715" i="2"/>
  <c r="O714" i="2" s="1"/>
  <c r="I378" i="2"/>
  <c r="I108" i="2"/>
  <c r="I107" i="2" s="1"/>
  <c r="Q108" i="2"/>
  <c r="N512" i="2"/>
  <c r="J10" i="2"/>
  <c r="J9" i="2" s="1"/>
  <c r="O108" i="2"/>
  <c r="O107" i="2" s="1"/>
  <c r="O601" i="2"/>
  <c r="O600" i="2" s="1"/>
  <c r="M274" i="2"/>
  <c r="M243" i="2" s="1"/>
  <c r="K10" i="2"/>
  <c r="K9" i="2" s="1"/>
  <c r="H108" i="2"/>
  <c r="H107" i="2" s="1"/>
  <c r="M378" i="2"/>
  <c r="N10" i="2"/>
  <c r="N9" i="2" s="1"/>
  <c r="H601" i="2"/>
  <c r="H600" i="2" s="1"/>
  <c r="H512" i="2"/>
  <c r="L10" i="2"/>
  <c r="L9" i="2" s="1"/>
  <c r="M512" i="2"/>
  <c r="P601" i="2"/>
  <c r="P600" i="2" s="1"/>
  <c r="M108" i="2"/>
  <c r="O512" i="2"/>
  <c r="P10" i="2"/>
  <c r="P9" i="2" s="1"/>
  <c r="P108" i="2"/>
  <c r="P107" i="2" s="1"/>
  <c r="L108" i="2"/>
  <c r="L107" i="2" s="1"/>
  <c r="O243" i="2"/>
  <c r="Q243" i="2"/>
  <c r="O378" i="2"/>
  <c r="J378" i="2"/>
  <c r="K107" i="2"/>
  <c r="H378" i="2"/>
  <c r="Q378" i="2"/>
  <c r="J108" i="2"/>
  <c r="J107" i="2" s="1"/>
  <c r="M10" i="2"/>
  <c r="M9" i="2" s="1"/>
  <c r="J243" i="2"/>
  <c r="M107" i="2" l="1"/>
  <c r="Q107" i="2"/>
</calcChain>
</file>

<file path=xl/sharedStrings.xml><?xml version="1.0" encoding="utf-8"?>
<sst xmlns="http://schemas.openxmlformats.org/spreadsheetml/2006/main" count="6801" uniqueCount="1707">
  <si>
    <t>RASEINIŲ RAJONO SAVIVALDYBĖS 2023-2025 METŲ STRATEGINIS VEIKLOS PLANAS</t>
  </si>
  <si>
    <t>Kodas</t>
  </si>
  <si>
    <t>Pavadinimas</t>
  </si>
  <si>
    <t>Asign. valdytojas</t>
  </si>
  <si>
    <t>Vykdytojas</t>
  </si>
  <si>
    <t>Atsakingas (-i) asmuo (-ys)</t>
  </si>
  <si>
    <t>Valst. funkcija</t>
  </si>
  <si>
    <t>SP lėšos</t>
  </si>
  <si>
    <t>2023 m. išlaidų projektas</t>
  </si>
  <si>
    <t>2023 m. skirtų lėšų planas</t>
  </si>
  <si>
    <t>2024 m. išlaidų projektas</t>
  </si>
  <si>
    <t>2025 m. išlaidų projektas</t>
  </si>
  <si>
    <t>Produkto /Efekto /Rezultato /Proceso/Indėlio</t>
  </si>
  <si>
    <t>Iš viso</t>
  </si>
  <si>
    <t>Išlaidoms</t>
  </si>
  <si>
    <t>Turtui įsigyti</t>
  </si>
  <si>
    <t>Rodiklis</t>
  </si>
  <si>
    <t>Mato vnt.</t>
  </si>
  <si>
    <t>2023</t>
  </si>
  <si>
    <t>2024</t>
  </si>
  <si>
    <t>2025</t>
  </si>
  <si>
    <t>Iš jų darbo užmokesčiui</t>
  </si>
  <si>
    <t>Planas</t>
  </si>
  <si>
    <t>Faktas</t>
  </si>
  <si>
    <t>01</t>
  </si>
  <si>
    <t>VALDYMO TOBULINIMO PROGRAMA</t>
  </si>
  <si>
    <t>Biudžeto ir finansų analizės skyrius</t>
  </si>
  <si>
    <t>Dalia Andriulienė</t>
  </si>
  <si>
    <t>01.01</t>
  </si>
  <si>
    <t>Stiprinti administracinius gebėjimus ir valdymo kokybę 01</t>
  </si>
  <si>
    <t>Teigiamai rajono Savivaldybės veiklą vertinančiųjų (visų apklaustųjų)</t>
  </si>
  <si>
    <t>%</t>
  </si>
  <si>
    <t>90,00</t>
  </si>
  <si>
    <t>0,00</t>
  </si>
  <si>
    <t>01.01.01</t>
  </si>
  <si>
    <t>Sudaryti sąlygas Savivaldybės funkcijų įgyvendinimui 01</t>
  </si>
  <si>
    <t>Įdiegtų naujų ar atnaujintų metodų, modulių skaičius</t>
  </si>
  <si>
    <t>vnt.</t>
  </si>
  <si>
    <t>2,00</t>
  </si>
  <si>
    <t>01.01.01.01</t>
  </si>
  <si>
    <t>Tarybos veiklos finansavimas</t>
  </si>
  <si>
    <t>288740810 Raseinių rajono savivaldybės administracija</t>
  </si>
  <si>
    <t>Tarybos ir mero sekretoriatas</t>
  </si>
  <si>
    <t>Violeta Mielinienė</t>
  </si>
  <si>
    <t>01.01.01.09.01.</t>
  </si>
  <si>
    <t>SB</t>
  </si>
  <si>
    <t>Priimtų tarybos sprendimų, inicijuojant ir dalyvaujant tarybos nariams, skaičius</t>
  </si>
  <si>
    <t>80,00</t>
  </si>
  <si>
    <t>01.01.01.02</t>
  </si>
  <si>
    <t>Mero tarnybos veiklos finansavimas</t>
  </si>
  <si>
    <t>Administracija</t>
  </si>
  <si>
    <t>Edmundas Jonyla</t>
  </si>
  <si>
    <t>Etatų skaičius</t>
  </si>
  <si>
    <t>01.01.01.09.02.</t>
  </si>
  <si>
    <t>01.01.01.03</t>
  </si>
  <si>
    <t>Rajono Savivaldybės Kontrolės ir audito tarnybos veikla</t>
  </si>
  <si>
    <t>188668420 Raseinių rajono savivaldybės Kontrolės ir audito tarnyba</t>
  </si>
  <si>
    <t>Audronė Lukauskienė</t>
  </si>
  <si>
    <t>01.01.01.03.</t>
  </si>
  <si>
    <t>Atliktų auditų skaičius</t>
  </si>
  <si>
    <t>3,00</t>
  </si>
  <si>
    <t>Patvirtintų pareigybių</t>
  </si>
  <si>
    <t>01.01.01.04</t>
  </si>
  <si>
    <t>Rajono savivaldybės administracijos veiklos finansavimas</t>
  </si>
  <si>
    <t>Organizuotų mokymų</t>
  </si>
  <si>
    <t>10,00</t>
  </si>
  <si>
    <t>01.03.02.09.</t>
  </si>
  <si>
    <t>SB(SP)</t>
  </si>
  <si>
    <t>Funkcijų atlikimas</t>
  </si>
  <si>
    <t>100,00</t>
  </si>
  <si>
    <t>05.01.01.01.</t>
  </si>
  <si>
    <t>01.01.01.09</t>
  </si>
  <si>
    <t>Rajono Savivaldybės tarybos sekretoriato veikla</t>
  </si>
  <si>
    <t>Tarybos sekretoriato darbuotojų (pareigybių)</t>
  </si>
  <si>
    <t>01.01.01.10</t>
  </si>
  <si>
    <t>Seniūnaičių veiklos finansavimas</t>
  </si>
  <si>
    <t>Raseinių seniūnija; Raseinių miesto seniūnija; Šiluvos seniūnija; Viduklės seniūnija; Ariogalos seniūnija; Ariogalos miesto seniūnija; Betygalos seniūnija; Girkalnio seniūnija; Kalnujų seniūnija; Nemakščių seniūnija; Pagojukų seniūnija; Paliepių seniūnija</t>
  </si>
  <si>
    <t>Seniūnijų seniūnai</t>
  </si>
  <si>
    <t>01.01.01.13</t>
  </si>
  <si>
    <t>Administracinės naštos mažinimas</t>
  </si>
  <si>
    <t>Daiva Daugėlienė; Seniūnijų seniūnai; Visų skyrių vedėjai</t>
  </si>
  <si>
    <t>01.06.01.02.08.02.</t>
  </si>
  <si>
    <t>Reguliariai peržiūrėti ir, jei reikia, koreguoti administracinių paslaugų aprašymus, teikti juos www.lietuva.gov.lt</t>
  </si>
  <si>
    <t>1,00</t>
  </si>
  <si>
    <t>Kokybės vadybos sistemos administracinių paslaugų rodiklių pasiekimas</t>
  </si>
  <si>
    <t>Skelbimai žiniasklaidos priemonėse skatinant fizinius ir juridinius asmenis naudotis elektroninėmis paslaugomis</t>
  </si>
  <si>
    <t>5,00</t>
  </si>
  <si>
    <t>Užtikrinti  paslaugų  stebėseną ir vertinimą atliekant gyventojų apklausas dėl teikiamų administracinių paslaugų kokybės</t>
  </si>
  <si>
    <t>Kitos RRSA įgyvendinamos priemonės, mažinančios administracinę naštą</t>
  </si>
  <si>
    <t>01.01.01.14</t>
  </si>
  <si>
    <t>Reprezentacinės išlaidos</t>
  </si>
  <si>
    <t>Edmundas Jonyla; Seniūnijų seniūnai</t>
  </si>
  <si>
    <t>188627758 Nemakščių seniūnija</t>
  </si>
  <si>
    <t>288627410 Raseinių seniūnija</t>
  </si>
  <si>
    <t>188627943 Paliepių seniūnija</t>
  </si>
  <si>
    <t>188627377 Ariogalos miesto seniūnija</t>
  </si>
  <si>
    <t>188628283 Šiluvos seniūnija</t>
  </si>
  <si>
    <t>188668388 Ariogalos seniūnija</t>
  </si>
  <si>
    <t>188628479 Betygalos seniūnija</t>
  </si>
  <si>
    <t>188627562 Raseinių miesto seniūnija</t>
  </si>
  <si>
    <t>188628130 Kalnujų seniūnija</t>
  </si>
  <si>
    <t>188628511 Girkalnio seniūnija</t>
  </si>
  <si>
    <t>188628326 Viduklės seniūnija</t>
  </si>
  <si>
    <t>188628098 Pagojukų seniūnija</t>
  </si>
  <si>
    <t>01.01.01.16</t>
  </si>
  <si>
    <t>Privalomųjų biologinio saugumo priemonių neversliniuose kiaulininkystės ūkiuose taikymo įvertinimo ir sklaidos apie afrikinį kiaulių marą organizavimas</t>
  </si>
  <si>
    <t>Žemės ūkio ir kaimo plėtros skyrius</t>
  </si>
  <si>
    <t>Lina Čėsnienė</t>
  </si>
  <si>
    <t>01.01.01.17</t>
  </si>
  <si>
    <t>Viešųjų pirkimų ekspertų konsultavimo paslaugų pirkimas</t>
  </si>
  <si>
    <t>Teisės, personalo ir civilinės metrikacijos skyrius</t>
  </si>
  <si>
    <t>Daiva Milašauskienė</t>
  </si>
  <si>
    <t>Suteiktų paslaugų skaičius</t>
  </si>
  <si>
    <t>4,00</t>
  </si>
  <si>
    <t>01.01.01.18</t>
  </si>
  <si>
    <t>Tarpinstitucinio bendradarbiavimo koordinavimas</t>
  </si>
  <si>
    <t>Asta Cicėnienė</t>
  </si>
  <si>
    <t>SB(VB)</t>
  </si>
  <si>
    <t>01.01.01.20</t>
  </si>
  <si>
    <t>Rinkimų organizavimas ir reikalingų priemonių įsigijimas</t>
  </si>
  <si>
    <t>Bendrųjų reikalų ir informacinių technologijų skyrius</t>
  </si>
  <si>
    <t>Rimantas Simonavičius</t>
  </si>
  <si>
    <t>01.06.01.01.</t>
  </si>
  <si>
    <t>Pasirengta rinkimams</t>
  </si>
  <si>
    <t>01.01.01.23</t>
  </si>
  <si>
    <t>Elektroninių darbo organizavimo valdymo priemonių diegimas Savivaldybės biudžeto įstaigose</t>
  </si>
  <si>
    <t>Įstaigų, kuriose įdiegtos ir palaikomos el. dokumentų tvarkymo ir veiklos valdymo informacinės sistemos, dalis nuo visų savivaldybės biudžetinių įstaigų, proc.</t>
  </si>
  <si>
    <t>01.01.01.25</t>
  </si>
  <si>
    <t>Savivaldybių patirtoms materialinių išteklių teikimo, siekiant šalinti COVID-19 ligos padarinius ir valdyti jos plitimą esant valstybės lygio ekstremaliajai situacijai, išlaidoms kompensuoti.</t>
  </si>
  <si>
    <t>01.01.01.26</t>
  </si>
  <si>
    <t>Teisės aktų nustatytais pagrindais sudarytų komisijų pirmininkų, pirmininkų pavaduotojų ir narių atlygis už darbą</t>
  </si>
  <si>
    <t>Vilma Kundrotienė</t>
  </si>
  <si>
    <t>Komisijos narių, kuriems sumokėtas atlygis, skaičius</t>
  </si>
  <si>
    <t>asm</t>
  </si>
  <si>
    <t>01.01.01.27</t>
  </si>
  <si>
    <t>Lygių galimybių, moterų ir vyrų lygybės, smurto artimoje aplinkoje politikos įgyvendinimas</t>
  </si>
  <si>
    <t>Daiva Daugėlienė</t>
  </si>
  <si>
    <t>03.06.01.01.</t>
  </si>
  <si>
    <t>Pranešimų spaudai skaičius</t>
  </si>
  <si>
    <t>01.01.02</t>
  </si>
  <si>
    <t>Valstybės perduotų Savivaldybei funkcijų vykdymas 02</t>
  </si>
  <si>
    <t>Įgyvendinamų valstybinių (valstybės perduotų) funkcijų procentas</t>
  </si>
  <si>
    <t>01.01.02.03</t>
  </si>
  <si>
    <t>Jaunimo teisių apsauga</t>
  </si>
  <si>
    <t>Gintarė Žemgulė</t>
  </si>
  <si>
    <t>01.06.01.02.02.</t>
  </si>
  <si>
    <t>01.01.02.05</t>
  </si>
  <si>
    <t>Civilinės saugos organizavimas</t>
  </si>
  <si>
    <t>Viešosios tvarkos skyrius</t>
  </si>
  <si>
    <t>Albinas Stakauskas</t>
  </si>
  <si>
    <t>02.02.01.01.</t>
  </si>
  <si>
    <t>Suorganizuotų kompleksinių saugos būklės patikrinimų ūkio subjektuose kartų sk.</t>
  </si>
  <si>
    <t>01.01.02.06</t>
  </si>
  <si>
    <t>Archyvinių dokumentų tvarkymas</t>
  </si>
  <si>
    <t>Rūta Bytautienė</t>
  </si>
  <si>
    <t>01.03.03.02.03.</t>
  </si>
  <si>
    <t>Atsakytų paklausimų, išduotų dokumentų sk.</t>
  </si>
  <si>
    <t>500,00</t>
  </si>
  <si>
    <t>01.01.02.07</t>
  </si>
  <si>
    <t>Žemės ūkio funkcijų administravimas</t>
  </si>
  <si>
    <t>04.02.01.04.</t>
  </si>
  <si>
    <t>Pagrįstų pretenzijų skaičius</t>
  </si>
  <si>
    <t>01.01.02.08</t>
  </si>
  <si>
    <t>Socialinių pašalpų ir kompensacijų administravimas</t>
  </si>
  <si>
    <t>Socialinės paramos skyrius</t>
  </si>
  <si>
    <t>Loreta Laugalienė</t>
  </si>
  <si>
    <t>10.09.01.09.</t>
  </si>
  <si>
    <t>01.01.02.09</t>
  </si>
  <si>
    <t>Socialinės globos su negalia administravimas</t>
  </si>
  <si>
    <t>10.01.02.02.</t>
  </si>
  <si>
    <t>01.01.02.10</t>
  </si>
  <si>
    <t>Socialinės paramos mokiniams administravimas</t>
  </si>
  <si>
    <t>10.04.01.40.01.</t>
  </si>
  <si>
    <t>01.01.02.12</t>
  </si>
  <si>
    <t>Gyventojų registro tvarkymas ir duomenų valstybės registrui teikimas</t>
  </si>
  <si>
    <t>Dalija Daunienė</t>
  </si>
  <si>
    <t>01.03.03.02.01.</t>
  </si>
  <si>
    <t>01.01.02.13</t>
  </si>
  <si>
    <t>Duomenų teikimas valstybės suteiktos pagalbos registrui</t>
  </si>
  <si>
    <t>01.03.03.02.02.</t>
  </si>
  <si>
    <t>01.01.02.14</t>
  </si>
  <si>
    <t>Civilinės būklės aktų registravimas</t>
  </si>
  <si>
    <t>01.06.01.02.04.</t>
  </si>
  <si>
    <t>01.01.02.15</t>
  </si>
  <si>
    <t>Valstybinės žemės ir kito valstybinio turto valdymas, naudojimas ir disponavimas juo patikėjimo teise</t>
  </si>
  <si>
    <t>Vietinio ūkio ir turto valdymo skyrius</t>
  </si>
  <si>
    <t>Robertas Pareigis</t>
  </si>
  <si>
    <t>01.01.02.16</t>
  </si>
  <si>
    <t>Valstybinės kalbos vartojimo ir taisyklingumo kontrolė</t>
  </si>
  <si>
    <t>Rasa Chmieliauskienė</t>
  </si>
  <si>
    <t>01.06.01.02.03.</t>
  </si>
  <si>
    <t>01.01.02.17</t>
  </si>
  <si>
    <t>Pirminė teisinė pagalba</t>
  </si>
  <si>
    <t>Audronė Doilidovienė</t>
  </si>
  <si>
    <t>01.06.01.02.05.</t>
  </si>
  <si>
    <t>01.01.02.18</t>
  </si>
  <si>
    <t>Gyvenamosios vietos deklaravimas</t>
  </si>
  <si>
    <t>01.06.01.02.08.01.</t>
  </si>
  <si>
    <t>01.01.02.19</t>
  </si>
  <si>
    <t>Nuosavybės teisių į išlikusį nekilnojamąjį turtą prašymų nagrinėjimui ir sprendimų priėmimui</t>
  </si>
  <si>
    <t>01.01.02.20</t>
  </si>
  <si>
    <t>Dalyvavimas rengiant ir vykdant mobilizaciją, demobilizaciją, priimančios šalies paramą</t>
  </si>
  <si>
    <t>02.01.01.04.</t>
  </si>
  <si>
    <t>01.01.02.21</t>
  </si>
  <si>
    <t>Būsto nuomos ar išperkamosios būsto nuomos mokesčių dalies kompensacijų administravimas</t>
  </si>
  <si>
    <t>01.01.02.22</t>
  </si>
  <si>
    <t>Neveiksnių asmenų būklės peržiūrėjimo užtikrinimas</t>
  </si>
  <si>
    <t>07.06.01.02.</t>
  </si>
  <si>
    <t>01.01.02.27</t>
  </si>
  <si>
    <t>Savivaldybės erdvinių duomenų rinkinio tvarkymui</t>
  </si>
  <si>
    <t>Armandas Mockus</t>
  </si>
  <si>
    <t>04.02.01.02.</t>
  </si>
  <si>
    <t>01.01.03</t>
  </si>
  <si>
    <t>Tobulinti vidinę ir išorinę komunikaciją, formuojant patrauklų savivaldybės įvaizdį 03</t>
  </si>
  <si>
    <t>Savivaldybės gerovės indeksas</t>
  </si>
  <si>
    <t>b.</t>
  </si>
  <si>
    <t>2,90</t>
  </si>
  <si>
    <t>01.01.03.01</t>
  </si>
  <si>
    <t>Savivaldybės veiklos viešinimas</t>
  </si>
  <si>
    <t>Komunikacijos, kultūros ir turizmo skyrius</t>
  </si>
  <si>
    <t>Judita Radavičienė</t>
  </si>
  <si>
    <t>180,00</t>
  </si>
  <si>
    <t>01.01.03.02</t>
  </si>
  <si>
    <t>Mokinių pavėžėjimo į ugdymo įstaigas išlaidų kompensavimas</t>
  </si>
  <si>
    <t>Kęstutis Derliūnas; Robertas Pareigis</t>
  </si>
  <si>
    <t>09.06.01.01.</t>
  </si>
  <si>
    <t>Patirtų pavėžėjimo išlaidų kompensavimas</t>
  </si>
  <si>
    <t>01.01.03.03</t>
  </si>
  <si>
    <t>Kitų lengvatinio keleivių vežimo išlaidų kompensavimas</t>
  </si>
  <si>
    <t>10.02.01.40.</t>
  </si>
  <si>
    <t>01.01.03.04</t>
  </si>
  <si>
    <t>Keleivių vežėjų nuostolių, susidariusių vykdant keleivių pavėžėjimą reguliariaisiais maršrutais, kompensavimas</t>
  </si>
  <si>
    <t>04.05.01.01.</t>
  </si>
  <si>
    <t>Patirtų nuostolių kompensavimas</t>
  </si>
  <si>
    <t>01.01.03.06</t>
  </si>
  <si>
    <t>Savivaldybės vidinės komunikacijos, organizuojant darbuotojams mokymus ir skatinant naudoti vidinės komunikacijos priemones (intranetas ir kt.), stiprinimas</t>
  </si>
  <si>
    <t>Suorganizuota mokymų</t>
  </si>
  <si>
    <t>01.01.04</t>
  </si>
  <si>
    <t>Prevencinių programų įgyvendinimas 04</t>
  </si>
  <si>
    <t>Įgyvendinamų prevencinių priemonių skaičius</t>
  </si>
  <si>
    <t>7,00</t>
  </si>
  <si>
    <t>01.01.04.01</t>
  </si>
  <si>
    <t>Raseinių r. savivaldybės korupcijos prevencijos programos vykdymas</t>
  </si>
  <si>
    <t>Giedrius Kunigiškis</t>
  </si>
  <si>
    <t>Įgyvendintų priemonių skaičius</t>
  </si>
  <si>
    <t>01.01.05</t>
  </si>
  <si>
    <t>Finansinių įsipareigojimų užtikrinimas 05</t>
  </si>
  <si>
    <t>Finansinių įsipareigojimų vykdymo procentas</t>
  </si>
  <si>
    <t>01.01.05.01</t>
  </si>
  <si>
    <t>Paskolų grąžinimas, palūkanų ir paskolų aptarnavimo išlaidų apmokėjimas</t>
  </si>
  <si>
    <t>Įsipareigojimų vykdymo procentas</t>
  </si>
  <si>
    <t>01.03.02.01.</t>
  </si>
  <si>
    <t>01.01.05.02</t>
  </si>
  <si>
    <t>Ilgalaikio turto įsigijimas finansinės nuomos (lizingo) būdu</t>
  </si>
  <si>
    <t>01.07.01.01.</t>
  </si>
  <si>
    <t>01.01.05.03</t>
  </si>
  <si>
    <t>Nario mokestis LSA</t>
  </si>
  <si>
    <t>01.01.05.05</t>
  </si>
  <si>
    <t>Nario mokestis seniūnų asociacijai</t>
  </si>
  <si>
    <t>01.01.05.07</t>
  </si>
  <si>
    <t>VšĮ Kauno regiono plėtros agentūros veiklos dalinis finansavimas</t>
  </si>
  <si>
    <t>04.09.01.01.</t>
  </si>
  <si>
    <t>Įgyvendintų bendrų priemonių skaičius</t>
  </si>
  <si>
    <t>01.01.05.10</t>
  </si>
  <si>
    <t>Regiono plėtros tarybos dalinis finansavimas</t>
  </si>
  <si>
    <t>01.01.06</t>
  </si>
  <si>
    <t>Didinti trūkstamų specialistų pritraukimą gyventi ir dirbti rajone</t>
  </si>
  <si>
    <t>Švietimo ir sporto skyrius</t>
  </si>
  <si>
    <t>Akvilė Juškienė; Modesta Lukoševičienė</t>
  </si>
  <si>
    <t>Pritrauktų trūkstamų specialistų skaičius</t>
  </si>
  <si>
    <t>01.01.06.01</t>
  </si>
  <si>
    <t>Parengti trūkstamų specialistų pritraukimą gyventi ir dirbti rajone programą</t>
  </si>
  <si>
    <t>07.04.01.02.</t>
  </si>
  <si>
    <t>Trūkstamų specialistų, pritrauktų į rajoną dirbti ir gyventi, skaičius</t>
  </si>
  <si>
    <t>02</t>
  </si>
  <si>
    <t>ŠVIETIMO PAŽANGOS IR JAUNIMO UŽIMTUMO PROGRAMA</t>
  </si>
  <si>
    <t>Modesta Lukoševičienė</t>
  </si>
  <si>
    <t>02.01</t>
  </si>
  <si>
    <t>Plėtoti inovatyvią švietimo sistemą, ugdančią iššūkiams pasiruošusias, aktyvias,savarankiškas ir kūrybingas asmenybes 01</t>
  </si>
  <si>
    <t>Gyventojų, teigiamai įvertinusių savivaldybės švietimo paslaugų kokybę ir prieinamumą, dalis nuo visų apklaustųjų</t>
  </si>
  <si>
    <t>02.01.01</t>
  </si>
  <si>
    <t>Užtikrinti kokybišką švietimo paslaugų prieinamumą</t>
  </si>
  <si>
    <t>Raseinių rajono 2-5 metų amžiaus vaikų, dalyvaujančių ikimokykliniame ugdyme dalis nuo bendro 2-5 metų amžiaus vaikų skaičiaus</t>
  </si>
  <si>
    <t>83,00</t>
  </si>
  <si>
    <t>84,00</t>
  </si>
  <si>
    <t>85,00</t>
  </si>
  <si>
    <t>Priešmokyklinio ugdymo ir 1-12 klasių mokinių, ugdomų švietimo įstaigose, skaičius</t>
  </si>
  <si>
    <t>3 400,00</t>
  </si>
  <si>
    <t>3 390,00</t>
  </si>
  <si>
    <t>3 380,00</t>
  </si>
  <si>
    <t>02.01.01.01</t>
  </si>
  <si>
    <t>Ugdymo įstaigų veiklos organizavimo užtikrinimas</t>
  </si>
  <si>
    <t>Įstaigų vadovai; Modesta Lukoševičienė</t>
  </si>
  <si>
    <t>Finansuojamų ugdymo įstaigų skaičius</t>
  </si>
  <si>
    <t>14,00</t>
  </si>
  <si>
    <t>190105799 Raseinių Viktoro Petkaus progimnazija</t>
  </si>
  <si>
    <t>09.02.01.01.</t>
  </si>
  <si>
    <t>190115569 Raseinių meno mokykla</t>
  </si>
  <si>
    <t>09.05.01.01.</t>
  </si>
  <si>
    <t>SB(MK)</t>
  </si>
  <si>
    <t>190106552 Raseinių r. Šiluvos gimnazija</t>
  </si>
  <si>
    <t>09.02.02.01.</t>
  </si>
  <si>
    <t>190106171 Raseinių Šaltinio progimnazija</t>
  </si>
  <si>
    <t>190104925 Raseinių r. Betygalos Maironio pagrindinė mokykla</t>
  </si>
  <si>
    <t>190106933 Raseinių r. Viduklės Simono Stanevičiaus gimnazija</t>
  </si>
  <si>
    <t>290104730 Raseinių r.  Ariogalos gimnazija</t>
  </si>
  <si>
    <t>190105112 Raseinių r. Girkalnio pagrindinė mokykla</t>
  </si>
  <si>
    <t>190082959 Raseinių lopšelis- darželis „Liepaitė“</t>
  </si>
  <si>
    <t>09.01.01.01.</t>
  </si>
  <si>
    <t>190105646 Raseinių r. Nemakščių Martyno Mažvydo gimnazija</t>
  </si>
  <si>
    <t>290986160 Raseinių specialioji mokykla</t>
  </si>
  <si>
    <t>09.08.01.02.</t>
  </si>
  <si>
    <t>290082230 Raseinių r. Ariogalos lopšelis-darželis</t>
  </si>
  <si>
    <t>190105984 Prezidento Jono Žemaičio gimnazija</t>
  </si>
  <si>
    <t>190082578 Raseinių lopšelis- darželis „Saulutė“</t>
  </si>
  <si>
    <t>ES</t>
  </si>
  <si>
    <t>02.01.01.02</t>
  </si>
  <si>
    <t>Švietimo pagalbos tarnybos veiklos organizavimo užtikrinimas</t>
  </si>
  <si>
    <t>Reda Kunickienė</t>
  </si>
  <si>
    <t>Finansuojamų įstaigų skaičius</t>
  </si>
  <si>
    <t>300054296 Raseinių rajono švietimo pagalbos tarnyba</t>
  </si>
  <si>
    <t>09.05.01.03.</t>
  </si>
  <si>
    <t>02.01.01.03</t>
  </si>
  <si>
    <t>Ugdymo įstaigų socialiai remiamų mokinių maitinimas</t>
  </si>
  <si>
    <t>Aušra Jankauskienė; Dalia Mačiulaitienė; Ieva Berštautaitė; Indrė Matevičienė</t>
  </si>
  <si>
    <t>Mokinių, gavusių nemokamą maitinimą, skaičius</t>
  </si>
  <si>
    <t>126,00</t>
  </si>
  <si>
    <t>120,00</t>
  </si>
  <si>
    <t>118,00</t>
  </si>
  <si>
    <t>02.01.01.04</t>
  </si>
  <si>
    <t>Ugdymo įstaigų mokinių vežiojimas</t>
  </si>
  <si>
    <t>Įstaigų vadovai</t>
  </si>
  <si>
    <t>Pavežamų mokinių, gyvenančių toliau kaip 3 km nuo mokyklos, procentas</t>
  </si>
  <si>
    <t>02.01.01.08</t>
  </si>
  <si>
    <t>Projekto „Kokybės krepšelis“ įgyvendinimas</t>
  </si>
  <si>
    <t>Lina Stulgienė</t>
  </si>
  <si>
    <t>Mokinių ugdymosi pasiekimų gerinimo priemones įgyvendinusių įstaigų skaičius</t>
  </si>
  <si>
    <t>02.01.01.13</t>
  </si>
  <si>
    <t>Užtikrinti duomenų apsaugos kokybę Raseinių rajono švietimo įstaigose</t>
  </si>
  <si>
    <t>Rūta Pocienė</t>
  </si>
  <si>
    <t>Įstaigų kuriose užtikrintas duomenų apsaugos teikimas, skaičius</t>
  </si>
  <si>
    <t>16,00</t>
  </si>
  <si>
    <t>02.01.01.14</t>
  </si>
  <si>
    <t>Ugdymo, maitinimo ir pavėžėjimo lėšos socialinę riziką patiriančių vaikų ikimokykliniam ugdymui užtikrinti</t>
  </si>
  <si>
    <t>Vaikų, kuriems skirtas privalomas ikimokyklinis ugdymas, skaičius</t>
  </si>
  <si>
    <t>25,00</t>
  </si>
  <si>
    <t>26,00</t>
  </si>
  <si>
    <t>02.01.01.15</t>
  </si>
  <si>
    <t>Savivaldybės bendrojo ugdymo mokyklų tinklo stiprinimo iniciatyvų skatinimas</t>
  </si>
  <si>
    <t>Visuomenės poreikius atitinkantis įstaigų skaičius</t>
  </si>
  <si>
    <t>9,00</t>
  </si>
  <si>
    <t>02.01.01.16</t>
  </si>
  <si>
    <t>Vaikų, atvykusių į Lietuvos Respubliką iš Ukrainos dėl Rusijos Federacijos karinių veiksmų Ukrainoje, ugdymui ir pavėžėjimui į mokyklą ir atgal išlaidų apmokėjimas</t>
  </si>
  <si>
    <t>Vaikų, gaunančių ugdymui ir pavėžėjimui skirtas išlaidas, skaičius</t>
  </si>
  <si>
    <t>02.01.01.17</t>
  </si>
  <si>
    <t>Erasmus + projektas ,,Visi skirtingi – visi reikalingi“</t>
  </si>
  <si>
    <t>Raseinių rajono švietimo pagalbos tarnyba</t>
  </si>
  <si>
    <t>Programoje dalyvavusių asmenų skaičius</t>
  </si>
  <si>
    <t>50,00</t>
  </si>
  <si>
    <t>Pedagogų, patobulinusių profesines ir bendrąsias kompetencijas, skaičius</t>
  </si>
  <si>
    <t>12,00</t>
  </si>
  <si>
    <t>02.01.01.18</t>
  </si>
  <si>
    <t>Skaitmeninio ugdymo turinio kūrimas ir diegimas Raseinių rajono ugdymo įstaigose</t>
  </si>
  <si>
    <t>Pedagogų, patobulinusių profesines kompetencijas, skaičius</t>
  </si>
  <si>
    <t>220,00</t>
  </si>
  <si>
    <t>75,00</t>
  </si>
  <si>
    <t>02.01.01.19</t>
  </si>
  <si>
    <t>„Tūkstantmečio mokyklų“ programos įgyvendinimas</t>
  </si>
  <si>
    <t>Pagrindinį matematikos ir lietuvių kalbos mokymosi pasiekimų lygį pasiekusių mokinių dalis  PUP metu</t>
  </si>
  <si>
    <t>23,70</t>
  </si>
  <si>
    <t>02.01.01.20</t>
  </si>
  <si>
    <t>Ugdymo prieinamumo didinimas atskirtį patiriantiems vaikams Raseinių rajono savivaldybėje (mokyklose, turinčiose daugiau kaip 200 vaikų)</t>
  </si>
  <si>
    <t>Dalyvaujančių mokyklų skaičius</t>
  </si>
  <si>
    <t>02.01.01.21</t>
  </si>
  <si>
    <t>Įvairialypio švietimo plėtojimas vykdant visos dienos mokyklų veiklą Raseinių rajono savivaldybėje</t>
  </si>
  <si>
    <t>02.01.01.22</t>
  </si>
  <si>
    <t>Projekto ,,Karjeros specialistų tinklo vystymas“ įgyvendinimas</t>
  </si>
  <si>
    <t>Paslaugas gaunančių mokinių skaičius</t>
  </si>
  <si>
    <t>3 144,00</t>
  </si>
  <si>
    <t>02.01.02</t>
  </si>
  <si>
    <t>Plėtoti neformaliojo švietimo sistemą, didinti vaikų ir suaugusiųjų užimtumo įvairovę bei skatinti mokymąsi visą gyvenimą 02</t>
  </si>
  <si>
    <t>Mokinių, dalyvavusių rajono neformaliojo švietimo veiklose dalis nuo bendrojo ugdymo mokyklų mokinių skaičiaus</t>
  </si>
  <si>
    <t>02.01.02.01</t>
  </si>
  <si>
    <t>Švietimo ir sporto skyriaus švietimo veiklos organizavimas</t>
  </si>
  <si>
    <t>Įgyvendintų skyriaus veiklų dalis procentais</t>
  </si>
  <si>
    <t>02.01.02.02</t>
  </si>
  <si>
    <t>Ugdymo įstaigų neformaliojo švietimo organizavimas (vasaros užimtumui)</t>
  </si>
  <si>
    <t>Danutė Vizbarienė</t>
  </si>
  <si>
    <t>Finansuotų programų, atitinkančių tvarkos aprašą, procentas</t>
  </si>
  <si>
    <t>02.01.02.03</t>
  </si>
  <si>
    <t>Lėšos, skirtos išlaidoms, susijusioms su pedagoginių darbuotojų skaičiaus optimizavimu, apmokėti</t>
  </si>
  <si>
    <t>Pedagogų, gavusių kompensacijas, skaičius</t>
  </si>
  <si>
    <t>02.01.02.04</t>
  </si>
  <si>
    <t>Neformaliojo vaikų švietimo programų finansavimas</t>
  </si>
  <si>
    <t>02.01.02.12</t>
  </si>
  <si>
    <t>Lėšos, skirtos apmokėti už švietimo įstaigų psichologų darbą teikiant pagalbą psichologinių sunkumų patiriantiems mokiniams</t>
  </si>
  <si>
    <t>Įstaigų vadovai; Reda Kunickienė</t>
  </si>
  <si>
    <t>Skirtų lėšų įsisavinimo procentas</t>
  </si>
  <si>
    <t>02.01.02.13</t>
  </si>
  <si>
    <t>Abiturientų apdovanojimui už brandos egzaminų rezultatus</t>
  </si>
  <si>
    <t>Apdovanotų abiturientų dalis procentais nuo prašymus pateikusių abiturientų</t>
  </si>
  <si>
    <t>02.01.02.14</t>
  </si>
  <si>
    <t>„Erasmus+“ projekto įgyvendinimui Patyriminis ugdymas. Augdamas Atsakingai Auginu.</t>
  </si>
  <si>
    <t>Asta Pagarauskaitė</t>
  </si>
  <si>
    <t>Projekte dalyvavusių asmenų skaičius</t>
  </si>
  <si>
    <t>21,00</t>
  </si>
  <si>
    <t>02.01.02.15</t>
  </si>
  <si>
    <t>Vyresniųjų suaugusiųjų neformalaus švietimo, užimtumo skatinimas</t>
  </si>
  <si>
    <t>Įvykdytų priemonių skaičius</t>
  </si>
  <si>
    <t>30,00</t>
  </si>
  <si>
    <t>02.01.02.16</t>
  </si>
  <si>
    <t>Atviros jaunimo erdvės veiklų finansavimas</t>
  </si>
  <si>
    <t>08.04.01.01.</t>
  </si>
  <si>
    <t>Finansuotų priemonių  įgyvendinimo procentas</t>
  </si>
  <si>
    <t>02.01.02.18</t>
  </si>
  <si>
    <t>Suaugusių asmenų, atvykusių į Lietuvos Respubliką iš Ukrainos dėl Rusijos Federacijos karinių veiksmų Ukrainoje, lietuvių kalbos mokymo apmokėjimas</t>
  </si>
  <si>
    <t>Suaugusių asmenų, dalyvaujančių mokymuose, skaičius</t>
  </si>
  <si>
    <t>02.01.02.19</t>
  </si>
  <si>
    <t>Programos Erasmus+ akreditacijos bendrojo ugdymo mobilumo projektai 2022-2027 m..</t>
  </si>
  <si>
    <t>Asta Pagarauskaitė; Rasa Tamušauskienė</t>
  </si>
  <si>
    <t>42,00</t>
  </si>
  <si>
    <t>02.01.02.20</t>
  </si>
  <si>
    <t>Projekto „Atviros ekosistemos atsiskaitymams negrynaisiais pinigais bendrojo ugdymo įstaigų valgyklose kūrimas“ įgyvendinimas</t>
  </si>
  <si>
    <t>Projekte dalyvavusių mokinių skaičius</t>
  </si>
  <si>
    <t>02.01.02.21</t>
  </si>
  <si>
    <t>Neformaliojo švietimo projekto „Edukacinis klasteris“ įgyvendinimas (bendradarbiaujant su Kaišiadorių savivaldybe)</t>
  </si>
  <si>
    <t>02.01.03</t>
  </si>
  <si>
    <t>Gerinti ugdymo sąlygas ir ugdymo proceso kokybę 03</t>
  </si>
  <si>
    <t>Abiturientų, išlaikiusių ne mažiau kaip 3 VBE dalis procentais nuo visų laikiusiųjų</t>
  </si>
  <si>
    <t>59,70</t>
  </si>
  <si>
    <t>60,00</t>
  </si>
  <si>
    <t>60,70</t>
  </si>
  <si>
    <t>02.01.03.07</t>
  </si>
  <si>
    <t>Ugdymo įstaigų modernizavimas (edukacinių erdvių atnaujinimas, mokymo priemonių įsigijimas ir kt.)</t>
  </si>
  <si>
    <t>Įstaigų, kuriose modernizuota bent 1 edukacinė erdvė, skaičius</t>
  </si>
  <si>
    <t>02.01.03.08</t>
  </si>
  <si>
    <t>Pedagoginių darbuotojų darbo apmokėjimo sąlygoms gerinti</t>
  </si>
  <si>
    <t>02.01.03.13</t>
  </si>
  <si>
    <t>Raseinių r. Ariogalos gimnazijos mokyklos pastato (Vytauto g. 94, Ariogalos m.) rekonstravimas</t>
  </si>
  <si>
    <t>Arvydas Stankus; Egidijus Alijauskas; Jurgita Petrulienė</t>
  </si>
  <si>
    <t>Atliktų darbų, įskaitant projektavimą, (rekonstruojant Raseinių r. Ariogalos gimnazijos pastatą (sporto salės priestato su jungiamuoju koridoriumi) Vytauto g. 94, Ariogala, procentas</t>
  </si>
  <si>
    <t>SB(VIP)</t>
  </si>
  <si>
    <t>02.01.03.14</t>
  </si>
  <si>
    <t>„Erasmus+ "projekto įgyvendinimui ,,Smart classes for GenerationZ"</t>
  </si>
  <si>
    <t>Darė Zurlienė</t>
  </si>
  <si>
    <t>Projekto priemonių  įgyvendinimo procentas</t>
  </si>
  <si>
    <t>02.01.03.15</t>
  </si>
  <si>
    <t>Raseinių Viktoro Petkaus progimnazijos pastato atnaujinimas (Vilniaus g. 11, Raseiniai)</t>
  </si>
  <si>
    <t>Donatas Ridikas; Ramūnas Bružas</t>
  </si>
  <si>
    <t>Atliktų darbų, įskaitant investicinio ir techninio projekto parengimą (atnaujinant Raseinių Viktoro Petkaus pagrindinės mokyklos pastatą (Vilniaus g. 11, Raseiniai), procentas</t>
  </si>
  <si>
    <t>02.01.03.16</t>
  </si>
  <si>
    <t>Raseinių r. Viduklės Simono Stanevičiaus gimnazijos pastato atnaujinimas (Dariaus ir Girėno g. 12, Viduklės mstl.)</t>
  </si>
  <si>
    <t>Danutė Janukienė; Donatas Ridikas</t>
  </si>
  <si>
    <t>Atliktų darbų, įskaitant investicinio ir techninio projekto parengimą (atnaujinant Raseinių r. Viduklės Simono Stanevičiaus gimnazijos pastatą (Dariaus ir Girėno g. 12, Viduklės mstl.), procentas</t>
  </si>
  <si>
    <t>02.01.03.18</t>
  </si>
  <si>
    <t>Prezidento Jono Žemaičio gimnazijos II pastato (Kalnų g. 3, Raseiniai) pritaikymas ugdymui</t>
  </si>
  <si>
    <t>Egidijus Alijauskas</t>
  </si>
  <si>
    <t>Atliktų darbų, (remontuojant buvusio bendrabučio pastato fasadą), procentas</t>
  </si>
  <si>
    <t>02.01.03.19</t>
  </si>
  <si>
    <t>SRF projekto "Kartu mes stiprūs" įgyvendinimas</t>
  </si>
  <si>
    <t>Danutė Janukienė</t>
  </si>
  <si>
    <t>Projekto įgyvendinimo procentas</t>
  </si>
  <si>
    <t>02.01.03.20</t>
  </si>
  <si>
    <t>Ugdymo įstaigų materialinės bazės gerinimas</t>
  </si>
  <si>
    <t>Finansuotų ugdymo įstaigų skaičius</t>
  </si>
  <si>
    <t>02.01.03.21</t>
  </si>
  <si>
    <t>„Erasmus+“ projektas „Pozityvaus ugdymo ir socio-emocinių įgūdžių stiprinimas sėkmingai mokinio brandai“</t>
  </si>
  <si>
    <t>Vaiva Zubrickienė</t>
  </si>
  <si>
    <t>Sukurtų veiklos metodų aprašų skaičius</t>
  </si>
  <si>
    <t>02.01.03.22</t>
  </si>
  <si>
    <t>„Erasmus+“ projektas „Finansinio raštingumo skatinimas pradiniame ir pagrindiniame ugdyme naudojant žaidybinimą ir skaitmeninį istorijų pasakojimą</t>
  </si>
  <si>
    <t>Raseinių Šaltinio progimnazija</t>
  </si>
  <si>
    <t>Projekto veiklų įgyvendinimo procentas</t>
  </si>
  <si>
    <t>02.01.03.23</t>
  </si>
  <si>
    <t>Švietimo projektų koofinansavimas</t>
  </si>
  <si>
    <t>Koofinansuotų projektų skaičius</t>
  </si>
  <si>
    <t>02.02</t>
  </si>
  <si>
    <t>Formuoti aktyvią jaunimo politiką, įgalinančią jaunimo saviraiškos ir savirealizacijos galimybes</t>
  </si>
  <si>
    <t>Jaunų žmonių, įtrauktų į programos priemones, dalis nuo bendro jaunų žmonių skaičiaus</t>
  </si>
  <si>
    <t>9,50</t>
  </si>
  <si>
    <t>02.02.01</t>
  </si>
  <si>
    <t>Skatinti jaunimo savanorystę ir užimtumą</t>
  </si>
  <si>
    <t>Jaunų žmonių, dalyvaujančių savanoriškoje tarnyboje, dalis nuo bendro jaunuolių skaičiaus</t>
  </si>
  <si>
    <t>0,05</t>
  </si>
  <si>
    <t>0,07</t>
  </si>
  <si>
    <t>Jaunų žmonių nedarbo lygis vasaros metu</t>
  </si>
  <si>
    <t>8,70</t>
  </si>
  <si>
    <t>8,60</t>
  </si>
  <si>
    <t>02.02.01.01</t>
  </si>
  <si>
    <t>Jaunimo reikalų tarybos veiklos stiprinimas</t>
  </si>
  <si>
    <t>08.02.01.08.</t>
  </si>
  <si>
    <t>Pateiktų pasiūlymų skaičius</t>
  </si>
  <si>
    <t>02.02.01.02</t>
  </si>
  <si>
    <t>Raseinių rajono jaunimo organizacijų ir neformalių grupių projektų finansavimas</t>
  </si>
  <si>
    <t>Finansuotų projektų skaičius</t>
  </si>
  <si>
    <t>02.02.01.03</t>
  </si>
  <si>
    <t>Raseinių rajono jaunimo vasaros užimtumo ir integravimo į darbo rinką programa</t>
  </si>
  <si>
    <t>Jaunų žmonių vasaros metu integruotų į darbo rinką skaičius</t>
  </si>
  <si>
    <t>23,00</t>
  </si>
  <si>
    <t>24,00</t>
  </si>
  <si>
    <t>04.01.02.01.01.</t>
  </si>
  <si>
    <t>02.02.01.04</t>
  </si>
  <si>
    <t>Jaunimo verslumo, lyderystės ir savanorystės programos įgyvendinimas</t>
  </si>
  <si>
    <t>Finansuotų jaunimo verslumo idėjų skaičius</t>
  </si>
  <si>
    <t>Savanoriaujančių jaunų žmonių skaičius</t>
  </si>
  <si>
    <t>20,00</t>
  </si>
  <si>
    <t>Lyderystės programoje dalyvaujančių jaunų žmonių skaičius</t>
  </si>
  <si>
    <t>52,00</t>
  </si>
  <si>
    <t>55,00</t>
  </si>
  <si>
    <t>02.02.02</t>
  </si>
  <si>
    <t>Didinti jaunimui teikiamų paslaugų prieinamumą 02</t>
  </si>
  <si>
    <t>Jaunų žmonių,kuriems teikiama atviro darbo su jaunimu paslauga, dalis nuo bendro jaunuolių skaičiaus</t>
  </si>
  <si>
    <t>6,50</t>
  </si>
  <si>
    <t>02.02.02.02</t>
  </si>
  <si>
    <t>Atvirą darbą su jaunimu dirbančių institucijų projektų finansavimas</t>
  </si>
  <si>
    <t>Unikalių jaunų žmonių dalyvaujančių atvirame darbe su jaunimu skaičius</t>
  </si>
  <si>
    <t>200,00</t>
  </si>
  <si>
    <t>02.02.02.03</t>
  </si>
  <si>
    <t>Mobilaus darbo su jaunimu finansavimas</t>
  </si>
  <si>
    <t>Administracija; Švietimo ir sporto skyrius</t>
  </si>
  <si>
    <t>Gintarė Žemgulė; Reda Kunickienė</t>
  </si>
  <si>
    <t>Unikalių jaunų žmonių dalyvaujančių mobiliame darbe su jaunimu skaičius</t>
  </si>
  <si>
    <t>170,00</t>
  </si>
  <si>
    <t>190,00</t>
  </si>
  <si>
    <t>03</t>
  </si>
  <si>
    <t>SOCIALINĖS ATSKIRTIES MAŽINIMO PROGRAMA</t>
  </si>
  <si>
    <t>03.01</t>
  </si>
  <si>
    <t>Mažinti socialinę atskirtį ir plėsti socialinę pagalbą 01</t>
  </si>
  <si>
    <t>Socialinių paslaugų srities įvertinimo rodiklis pagal Savivaldybių gerovės indeksą</t>
  </si>
  <si>
    <t>1,80</t>
  </si>
  <si>
    <t>1,90</t>
  </si>
  <si>
    <t>03.01.01</t>
  </si>
  <si>
    <t>Modernizuoti socialinių paslaugų įstaigas 01</t>
  </si>
  <si>
    <t>Piniginės socialinės paramos skyrimo skaičius</t>
  </si>
  <si>
    <t>5 312,00</t>
  </si>
  <si>
    <t>5 300,00</t>
  </si>
  <si>
    <t>Nepiniginės paramos skyrimo skaičius</t>
  </si>
  <si>
    <t>13 022,00</t>
  </si>
  <si>
    <t>13 000,00</t>
  </si>
  <si>
    <t>Nemokamo maitinimo ugdymo įstaigose skyrimo skaičius</t>
  </si>
  <si>
    <t>1 360,00</t>
  </si>
  <si>
    <t>1 370,00</t>
  </si>
  <si>
    <t>03.01.01.01</t>
  </si>
  <si>
    <t>Tikslinių kompensacijų mokėjimas ir administravimas</t>
  </si>
  <si>
    <t>Regina Stulgaitienė</t>
  </si>
  <si>
    <t>10.01.02.04.</t>
  </si>
  <si>
    <t>LRVB</t>
  </si>
  <si>
    <t>Vidutinis kompensacijų gavėjų  skaičius per metus</t>
  </si>
  <si>
    <t>1 990,00</t>
  </si>
  <si>
    <t>1 970,00</t>
  </si>
  <si>
    <t>03.01.01.02</t>
  </si>
  <si>
    <t>Išmokų vaikams mokėjimas ir administravimas</t>
  </si>
  <si>
    <t>Violeta Sinušienė</t>
  </si>
  <si>
    <t>10.04.01.40.03.</t>
  </si>
  <si>
    <t>Vidutinis išmokų gavėjų skaičius per metus</t>
  </si>
  <si>
    <t>7 600,00</t>
  </si>
  <si>
    <t>7 500,00</t>
  </si>
  <si>
    <t>03.01.01.04</t>
  </si>
  <si>
    <t>Kompensacijų nukentėjusiems asmenims ginkluoto pasipriešinimo (rezistencijos) dalyviams, sovietinėje armijoje sužalotiems asmenims bei žuvusiųjų šeimoms mokėjimas</t>
  </si>
  <si>
    <t>Birutė Miniotienė</t>
  </si>
  <si>
    <t>Asmenų, gavusių kompensacijas, skaičius</t>
  </si>
  <si>
    <t>03.01.01.05</t>
  </si>
  <si>
    <t>Socialinių pašalpų mokėjimas socialiai remtiniems asmenims</t>
  </si>
  <si>
    <t>Vidutinis pašalpų gavėjų skaičius per metus</t>
  </si>
  <si>
    <t>1 250,00</t>
  </si>
  <si>
    <t>1 230,00</t>
  </si>
  <si>
    <t>10.07.01.01.</t>
  </si>
  <si>
    <t>03.01.01.06</t>
  </si>
  <si>
    <t>Šildymo išlaidų kompensacijų (kito kuro) mokėjimas</t>
  </si>
  <si>
    <t>Organizacijų, gavusių finasavimą, skaičius</t>
  </si>
  <si>
    <t>10.06.01.01.</t>
  </si>
  <si>
    <t>03.01.01.07</t>
  </si>
  <si>
    <t>Būsto šildymo išlaidų, geriamojo vandens išlaidų ir karšto vandens išlaidų kompensacijų mokėjimas</t>
  </si>
  <si>
    <t>Šeimų, gavusių kompensacijas, skaičius</t>
  </si>
  <si>
    <t>800,00</t>
  </si>
  <si>
    <t>750,00</t>
  </si>
  <si>
    <t>03.01.01.08</t>
  </si>
  <si>
    <t>Laidojimo pašalpų mokėjimas</t>
  </si>
  <si>
    <t>Monika Kampus</t>
  </si>
  <si>
    <t>10.03.01.01.</t>
  </si>
  <si>
    <t>Asmenų, gavusių pašalpas, skaičius</t>
  </si>
  <si>
    <t>565,00</t>
  </si>
  <si>
    <t>562,00</t>
  </si>
  <si>
    <t>03.01.01.09</t>
  </si>
  <si>
    <t>Vienkartinių, tikslinių, periodinių ir sąlyginių pašalpų mokėjimas</t>
  </si>
  <si>
    <t>270,00</t>
  </si>
  <si>
    <t>320,00</t>
  </si>
  <si>
    <t>03.01.01.12</t>
  </si>
  <si>
    <t>Kitos socialinės paramos mokėjimas</t>
  </si>
  <si>
    <t>Viktorija Margevičienė</t>
  </si>
  <si>
    <t>Suteiktos paramos skaičius</t>
  </si>
  <si>
    <t>32,00</t>
  </si>
  <si>
    <t>03.01.01.14</t>
  </si>
  <si>
    <t>Parama mokinio reikmenims įsigyti (su admin. išlaidomis)</t>
  </si>
  <si>
    <t>10.04.01.40.02.</t>
  </si>
  <si>
    <t>Asmenų, gavusių paramą, skaičius</t>
  </si>
  <si>
    <t>950,00</t>
  </si>
  <si>
    <t>920,00</t>
  </si>
  <si>
    <t>03.01.01.16</t>
  </si>
  <si>
    <t>Paramos maisto produktais ir higienos prekėmis dalinimas ir administravimas</t>
  </si>
  <si>
    <t>3 770,00</t>
  </si>
  <si>
    <t>3 700,00</t>
  </si>
  <si>
    <t>03.01.01.17</t>
  </si>
  <si>
    <t>Mokinių nemokamas maitinimas ir administravimas</t>
  </si>
  <si>
    <t>Asmenų, gavusių  maitinimą, skaičius</t>
  </si>
  <si>
    <t>03.01.01.19</t>
  </si>
  <si>
    <t>Būsto nuomos ar išperkamosios būsto nuomos mokesčių dalies kompensacijų mokėjimas</t>
  </si>
  <si>
    <t>Danutė Šiukštienė</t>
  </si>
  <si>
    <t>Vidutinis kompensacijų gavėjų skaičius per metus</t>
  </si>
  <si>
    <t>03.01.01.20</t>
  </si>
  <si>
    <t>Kredito, paimto daugiabučiam namui atnaujinti (modernizuoti) ir palūkanų apmokėjimas už asmenis, turinčius teisę į būsto šildymo  išlaidų kompensaciją</t>
  </si>
  <si>
    <t>165,00</t>
  </si>
  <si>
    <t>03.01.01.24</t>
  </si>
  <si>
    <t>Pagalbos pinigų, atlygio mokėjimas ir šeimynos finansavimas</t>
  </si>
  <si>
    <t>Vidutinis gavėjų skaičius per metus</t>
  </si>
  <si>
    <t>82,00</t>
  </si>
  <si>
    <t>03.01.01.25</t>
  </si>
  <si>
    <t>Socialinių pašalpų mokėjimo ir šildymo išlaidų kompensacijų (kito kuro) administravimas</t>
  </si>
  <si>
    <t>Įsisavintų lėšų procentas</t>
  </si>
  <si>
    <t>03.01.01.26</t>
  </si>
  <si>
    <t>Kompensacijų už būsto suteikimą užsieniečiams, pasitraukusiems iš Ukrainos dėl Rusijos Federacijos karinių veiksmų Ukrainoje, mokėjimas ir administravimas</t>
  </si>
  <si>
    <t>10.09.01.01.</t>
  </si>
  <si>
    <t>Asmenų, gavusių, išmokas, skaičius</t>
  </si>
  <si>
    <t>03.01.01.27</t>
  </si>
  <si>
    <t>Kompensacijų už vaiko ugdymo pagal ikimokyklinio ar priešmokyklinio ugdymo programą išlaidoms apmokėti, skiriamų laikinąją apsaugą Lietuvos Respublikoje gavusiems užsieniečiams mokėjimas ir administravimas</t>
  </si>
  <si>
    <t>Asmenų, gavusių, kompensacijas, skaičius</t>
  </si>
  <si>
    <t>03.02</t>
  </si>
  <si>
    <t>Užtikrinti bendrųjų bei specialiųjų socialinių paslaugų kokybę 02</t>
  </si>
  <si>
    <t>Suteiktų paslaugų skaičius įgyvendinant programą, suaugusiems neįgaliems ar senyvo amžiaus asmenims</t>
  </si>
  <si>
    <t>2 012,00</t>
  </si>
  <si>
    <t>2 067,00</t>
  </si>
  <si>
    <t>03.02.01</t>
  </si>
  <si>
    <t>Plėsti socialinių paslaugų rūšis ir didinti prieinamumą 01</t>
  </si>
  <si>
    <t>Gyventojų, teigiamai įvertinusių savivaldybės socialinių paslaugų kokybę ir prieinamumą, dalis nuo visų apklaustųjų</t>
  </si>
  <si>
    <t>03.02.01.02</t>
  </si>
  <si>
    <t>Socialinių paslaugų, socialinių paslaugų įstaigose pirkimas ir apmokėjimas</t>
  </si>
  <si>
    <t>Vanda Pranckienė</t>
  </si>
  <si>
    <t>Vidutinis paslaugų gavėjųs kaičius per metus</t>
  </si>
  <si>
    <t>150,00</t>
  </si>
  <si>
    <t>155,00</t>
  </si>
  <si>
    <t>03.02.01.04</t>
  </si>
  <si>
    <t>Vaikų dienos centrų veiklos rėmimas</t>
  </si>
  <si>
    <t>13,00</t>
  </si>
  <si>
    <t>10.04.01.01.</t>
  </si>
  <si>
    <t>03.02.01.05</t>
  </si>
  <si>
    <t>Nevyriausybinių organizacijų socialinių projektų rėmimas</t>
  </si>
  <si>
    <t>03.02.01.06</t>
  </si>
  <si>
    <t>Socialinės reabilitacijos paslaugų neįgaliesiems bendruomenėje finansavimas</t>
  </si>
  <si>
    <t>8,00</t>
  </si>
  <si>
    <t>10.01.02.01.</t>
  </si>
  <si>
    <t>03.02.01.07</t>
  </si>
  <si>
    <t>Būsto ir gyvenamosios aplinkos pritaikymo neįgaliesiems įgyvendinimas</t>
  </si>
  <si>
    <t>Būstų, pritaikytų neįgaliesiems, skaičius</t>
  </si>
  <si>
    <t>03.02.01.09</t>
  </si>
  <si>
    <t>Raseinių rajono savivaldybėje 2016-2019 m. kompleksiškai teikiamų paslaugų šeimai projektas</t>
  </si>
  <si>
    <t>Jekaterina Povilaitienė; Loreta Laugalienė</t>
  </si>
  <si>
    <t>Asmenų, dalyvavusių projekte, skaičius</t>
  </si>
  <si>
    <t>700,00</t>
  </si>
  <si>
    <t>720,00</t>
  </si>
  <si>
    <t>03.02.01.10</t>
  </si>
  <si>
    <t>Nakvynės namų veiklos užtikrinimas</t>
  </si>
  <si>
    <t>10.07.01.02.</t>
  </si>
  <si>
    <t>Asmenų, gavusių paslaugą, skaičius</t>
  </si>
  <si>
    <t>27,00</t>
  </si>
  <si>
    <t>03.02.01.11</t>
  </si>
  <si>
    <t>Raseinių pagalbos šeimai namų Globos centro dalinis finansavimas</t>
  </si>
  <si>
    <t>Įgyvendintų veiklų pagal projektą „Vaikų gerovės ir saugumo didinimas, paslaugų šeimai, 
globėjams (rūpintojams) kokybės didinimas bei prieinamumo plėtra"skaičius</t>
  </si>
  <si>
    <t>03.02.01.12</t>
  </si>
  <si>
    <t>Užimtumo didinimo programos įgyvendinimas</t>
  </si>
  <si>
    <t>Įgyvendinamų valstybinių ( valstybės perduotų ) funkcijų procentas</t>
  </si>
  <si>
    <t>03.02.01.13</t>
  </si>
  <si>
    <t>Užimtumo skatinimo ir motyvavimo paslaugų nedirbantiems ir socialinę paramą gaunantiems asmenims modelio įgyvendinimas</t>
  </si>
  <si>
    <t>Iveta Ivanauskienė</t>
  </si>
  <si>
    <t>04.01.02.01.03</t>
  </si>
  <si>
    <t>Asmenų, gavusių paslaugas, skaičius</t>
  </si>
  <si>
    <t>03.02.01.15</t>
  </si>
  <si>
    <t>Užsieniečių, pasitraukusių iš Ukrainos dėl Rusijos Federacijos karinių veiksmų Ukrainoje ir apsigyvenusių Raseinių r. sav., integravimas</t>
  </si>
  <si>
    <t>01.02.01.03.</t>
  </si>
  <si>
    <t>Paslaugų, nupirktų integruojant ukrainiečius savivaldybėje, skaičius</t>
  </si>
  <si>
    <t>03.02.02</t>
  </si>
  <si>
    <t>Modernizuoti socialinių paslaugų įstaigas ir užtikrinti jų veiklą</t>
  </si>
  <si>
    <t>Modernizuotų socialinių paslaugų įstaigų procentas nuo visų Savivaldybės socialinių paslaugų įstaigų</t>
  </si>
  <si>
    <t>03.02.02.01</t>
  </si>
  <si>
    <t>Dienos socialinės globos teikimas (RSPC)</t>
  </si>
  <si>
    <t>302677776 Raseinių socialinių paslaugų centras</t>
  </si>
  <si>
    <t>Asta Urbonienė</t>
  </si>
  <si>
    <t>140,00</t>
  </si>
  <si>
    <t>145,00</t>
  </si>
  <si>
    <t>03.02.02.02</t>
  </si>
  <si>
    <t>Socialinės priežiūros šeimoms teikimas (RSPC)</t>
  </si>
  <si>
    <t>Arvydas Spurga</t>
  </si>
  <si>
    <t>Šeimų, gavusių paslaugos, skaičius</t>
  </si>
  <si>
    <t>237,00</t>
  </si>
  <si>
    <t>236,00</t>
  </si>
  <si>
    <t>03.02.02.03</t>
  </si>
  <si>
    <t>Socialinių paslaugų, biudžetinių įstaigų veiklos užtikrinimas</t>
  </si>
  <si>
    <t>360,00</t>
  </si>
  <si>
    <t>370,00</t>
  </si>
  <si>
    <t>03.02.02.04</t>
  </si>
  <si>
    <t>Integrali pagalba į namus (RSPC)</t>
  </si>
  <si>
    <t>67,00</t>
  </si>
  <si>
    <t>69,00</t>
  </si>
  <si>
    <t>03.02.02.05</t>
  </si>
  <si>
    <t>Vaikų dienos centro veiklos plėtra (RSPC)</t>
  </si>
  <si>
    <t>Vaikų, gavusių paslaugas, skaičius</t>
  </si>
  <si>
    <t>03.02.02.06</t>
  </si>
  <si>
    <t>VšĮ Raseinių neįgaliųjų užimtumo ir paslaugų centro veiklos užtikrinimas</t>
  </si>
  <si>
    <t>Neįgaliųjų gavusių paslaugas, skaičius per metus</t>
  </si>
  <si>
    <t>03.02.02.07</t>
  </si>
  <si>
    <t>Ilgalaikė (trumpalaikė) socialinė globa (RNUPC)</t>
  </si>
  <si>
    <t>Vidutinis paslaugų gavėjų skaičius per metus</t>
  </si>
  <si>
    <t>03.02.02.08</t>
  </si>
  <si>
    <t>Įstaigos išlaikymas (darbuotojų samda, pastato eksploatacija, darbo sąlygų gerinimas)</t>
  </si>
  <si>
    <t>Ina Norkevičienė</t>
  </si>
  <si>
    <t>Vidutinis vaikų, gavusių paslaugas per metus, skaičius</t>
  </si>
  <si>
    <t>18,00</t>
  </si>
  <si>
    <t>172427720 Raseinių pagalbos šeimai namai</t>
  </si>
  <si>
    <t>03.02.02.09</t>
  </si>
  <si>
    <t>Įstaigos išlaikymas (darbuotojų samda, eksploatacinės išlaidos, maitinimo organizavimas ir pan.)</t>
  </si>
  <si>
    <t>Rasa Šebelskienė</t>
  </si>
  <si>
    <t>Vidutinis gavusių paslaugas, skaičius per metus</t>
  </si>
  <si>
    <t>195,00</t>
  </si>
  <si>
    <t>190791978 Raseinių r. Blinstrubiškių socialinės globos namai</t>
  </si>
  <si>
    <t>10.02.01.02.</t>
  </si>
  <si>
    <t>00.</t>
  </si>
  <si>
    <t>KT</t>
  </si>
  <si>
    <t>03.02.02.10</t>
  </si>
  <si>
    <t>Institucinės socialinės globos iš užsienio valstybės, kurią ištiko humanitarinė krizė, atvykusiems nelydimiems nepilnamečiams užsieniečiams ar likusiems be tėvų globos vaikams užtikrinimas</t>
  </si>
  <si>
    <t>Asmenų, gavusių, paslaugas, skaičius</t>
  </si>
  <si>
    <t>03.02.02.11</t>
  </si>
  <si>
    <t>Individualios priežiūros teikimas sunkumus patiriančioms šeimoms prižiūrint mažamečius vaikus ir vaikus su negalia</t>
  </si>
  <si>
    <t>Raseinių socialinių paslaugų centras</t>
  </si>
  <si>
    <t>03.02.02.12</t>
  </si>
  <si>
    <t>Asmeninės pagalbos teikimas ir administravimas</t>
  </si>
  <si>
    <t>03.03</t>
  </si>
  <si>
    <t>Užtikrinti prieinamas ir kokybiškas asmens ir visuomenės sveikatos priežiūros paslaugas, mažinant socialinę atskirtį</t>
  </si>
  <si>
    <t>Socialinės paramos skyrius; Administracija</t>
  </si>
  <si>
    <t>Akvilė Juškienė</t>
  </si>
  <si>
    <t>Rajono savivaldybės biudžeto lėšų, skirtų sveikatos priežiūros įstaigų materialinės bazės gerinimui bei visuomenės sveikatos rėmimo specialiosios programos įgyvendinimui, pokytis proc., lyginant su praėjusiais kalendoriniais metais.</t>
  </si>
  <si>
    <t>15,00</t>
  </si>
  <si>
    <t>03.03.01</t>
  </si>
  <si>
    <t>Gerinti sveikatos priežiūros įstaigų materialinę bazę ir teikiamų paslaugų kokybę, mažinant socialinę atskirtį</t>
  </si>
  <si>
    <t>Asmens sveikatos priežiūros įstaigų, kurioms buvo skirta lėšų materialinės bazės gerinimui, skaičius</t>
  </si>
  <si>
    <t>03.03.01.22</t>
  </si>
  <si>
    <t>Raseinių rajono gyventojų sveikatos stiprinimas, gerinant sveikatos priežiūros paslaugų prieinamumą</t>
  </si>
  <si>
    <t>Rasa Simonavičienė</t>
  </si>
  <si>
    <t>03.03.01.23</t>
  </si>
  <si>
    <t>Paslaugų prieinamumo gerinimas tuberkulioze sergantiems asmenims Raseinių rajone</t>
  </si>
  <si>
    <t>Violeta Užringienė</t>
  </si>
  <si>
    <t>272416130 VŠĮ Raseinių pirminės sveikatos priežiūros centras</t>
  </si>
  <si>
    <t>04</t>
  </si>
  <si>
    <t>SVEIKOS VISUOMENĖS FORMAVIMO PROGRAMA</t>
  </si>
  <si>
    <t>04.01</t>
  </si>
  <si>
    <t>Ugdyti sveiką visuomenę ir užtikrinti efektyvią sveikatos priežiūros sistemą 01</t>
  </si>
  <si>
    <t>Gyventojų, vertinančių savo gyvenseną, kaip sveiką, dalis nuo visų apklaustųjų</t>
  </si>
  <si>
    <t>65,00</t>
  </si>
  <si>
    <t>04.01.01</t>
  </si>
  <si>
    <t>Didinti sporto paslaugų įvairovę ir sudaryti sąlygas rajono gyventojams užsiimti aktyvia sportine veikla 01</t>
  </si>
  <si>
    <t>Suorganizuotų ir dalyvautų sporto renginių skaičius</t>
  </si>
  <si>
    <t>192,00</t>
  </si>
  <si>
    <t>193,00</t>
  </si>
  <si>
    <t>194,00</t>
  </si>
  <si>
    <t>04.01.01.01</t>
  </si>
  <si>
    <t>Sporto klubų veiklos dalinis finansavimas</t>
  </si>
  <si>
    <t>08.01.01.02.</t>
  </si>
  <si>
    <t>Kofinansuotų paraiškų, atitinkančių tvarkos aprašą, procentas</t>
  </si>
  <si>
    <t>04.01.01.03</t>
  </si>
  <si>
    <t>Raseinių kūno kultūros ir sporto centro veiklos organizavimas</t>
  </si>
  <si>
    <t>Aivaras Žakaitis</t>
  </si>
  <si>
    <t>KKSC sportuojančių vaikų skaičius</t>
  </si>
  <si>
    <t>190107120 Raseinių kūno kultūros ir sporto centras</t>
  </si>
  <si>
    <t>04.01.01.05</t>
  </si>
  <si>
    <t>Sportininkų skatinimas</t>
  </si>
  <si>
    <t>Pateikusių paraiškas ir atitinkančių tvarkos aprašo nuostatas paskatintų sportininkų procentas</t>
  </si>
  <si>
    <t>04.01.01.12</t>
  </si>
  <si>
    <t>Asociacijos „Raseinių krepšinis“ dalinis finansavimas</t>
  </si>
  <si>
    <t>Iš dalies finansuotų veiklų skaičius</t>
  </si>
  <si>
    <t>04.01.01.15</t>
  </si>
  <si>
    <t>Sporto  projektas, skirtas fizinio aktyvumo  veikloms, skatinančioms fizinio aktyvumo plėtrą "Judėsiu-sau padėsiu“</t>
  </si>
  <si>
    <t>Numatytų veiklų įgyvendinimas</t>
  </si>
  <si>
    <t>04.01.01.16</t>
  </si>
  <si>
    <t>Projekto "Fizinio aktyvumo užsiėmimai sporto klube „Pantera“ dalinis finansavimas</t>
  </si>
  <si>
    <t>04.01.02</t>
  </si>
  <si>
    <t>Sukurti ir atnaujinti sporto infrastruktūrą ir gerinti sporto paslaugų kokybę</t>
  </si>
  <si>
    <t>Aivaras Žakaitis; Modesta Lukoševičienė</t>
  </si>
  <si>
    <t>Atnaujintų ir/arba naujai pastatytų sporto infrastruktūros objektų skaičius</t>
  </si>
  <si>
    <t>04.01.02.01</t>
  </si>
  <si>
    <t>Raseinių kūno kultūros ir sporto centro sporto renginių programos vykdymas</t>
  </si>
  <si>
    <t>Suorganizuotų renginių skaičius</t>
  </si>
  <si>
    <t>95,00</t>
  </si>
  <si>
    <t>04.01.02.03</t>
  </si>
  <si>
    <t>Skatinti specialistų (trenerių) kvalifikacijos kėlimą</t>
  </si>
  <si>
    <t>Raseinių kūno kultūros ir sporto centras</t>
  </si>
  <si>
    <t>Dalyvavusių mokymuose, seminaruose specialistų dalis procentais</t>
  </si>
  <si>
    <t>40,00</t>
  </si>
  <si>
    <t>04.01.02.04</t>
  </si>
  <si>
    <t>Baseino statyba Raseinių mieste</t>
  </si>
  <si>
    <t>Strateginio planavimo ir projektų valdymo skyrius</t>
  </si>
  <si>
    <t>Donatas Ridikas; Jurgita Petrulienė</t>
  </si>
  <si>
    <t>Atliktų darbų, įskaitant projektavimą (Vilniaus g. 13, Raseiniai), procentas</t>
  </si>
  <si>
    <t>P</t>
  </si>
  <si>
    <t>04.01.02.05</t>
  </si>
  <si>
    <t>Raseinių r. Ariogalos gimnazijos sporto stadiono statyba</t>
  </si>
  <si>
    <t>Atliktų darbų, įskaitant projektavimą, procentas</t>
  </si>
  <si>
    <t>04.01.02.06</t>
  </si>
  <si>
    <t>Raseinių kūno kultūros ir sporto centro stadiono atnaujinimas, II etapas</t>
  </si>
  <si>
    <t>Egidijus Alijauskas; Jurgita Petrulienė</t>
  </si>
  <si>
    <t>Atliktų darbų (Vilniaus g. 11A, Raseiniai), įskaitant projektavimą, procentas</t>
  </si>
  <si>
    <t>04.01.02.08</t>
  </si>
  <si>
    <t>Raseinių r. Viduklės Simono Stanevičiaus gimnazijos sporto salės ir pagalbinių patalpų remontas</t>
  </si>
  <si>
    <t>Atliktų darbų, įskaitant projektavimą (atnaujinant Raseinių r. Viduklės Simono Stanevičiaus gimnazijos sporto salę ir pagalbines patalpas (Dariaus ir Girėno g. 12, Viduklės mstl.), procentas</t>
  </si>
  <si>
    <t>04.01.02.11</t>
  </si>
  <si>
    <t>Raseinių kūno kultūros ir sporto centro materialinės bazės gerinimas</t>
  </si>
  <si>
    <t>Įgyvendintų materialinės bazės gerinimo priemonių skaičius</t>
  </si>
  <si>
    <t>04.01.03</t>
  </si>
  <si>
    <t>Modernizuoti sveikatos priežiūros įstaigas</t>
  </si>
  <si>
    <t>Modernizuotų sveikatos priežiūros įstaigų dalis nuo visų rajono sveikatos priežiūros įstaigų</t>
  </si>
  <si>
    <t>04.01.03.01</t>
  </si>
  <si>
    <t>VšĮ Raseinių PSPC materialinės bazės gerinimas</t>
  </si>
  <si>
    <t>04.01.03.02</t>
  </si>
  <si>
    <t>Všį Raseinių rajono greitosios medicinos pagalbos stoties materialinės bazės gerinimas</t>
  </si>
  <si>
    <t>Rimanta Baublienė</t>
  </si>
  <si>
    <t>04.01.03.03</t>
  </si>
  <si>
    <t>VšĮ Ariogalos PSPC materialinės bazės gerinimas</t>
  </si>
  <si>
    <t>172415419 VŠĮ Ariogalos pirminės sveikatos priežiūros centras</t>
  </si>
  <si>
    <t>Liudas Kavaliauskas</t>
  </si>
  <si>
    <t>04.01.03.04</t>
  </si>
  <si>
    <t>VšĮ Raseinių ligoninės materialinės bazės gerinimas</t>
  </si>
  <si>
    <t>172415942 Raseinių ligoninė</t>
  </si>
  <si>
    <t>Vidmantas Merkliopas</t>
  </si>
  <si>
    <t>04.01.03.05</t>
  </si>
  <si>
    <t>Energijos vartojimo efektyvumo padidinimas VšĮ "Raseinių ligoninė" pastatuose</t>
  </si>
  <si>
    <t>Raseinių ligoninė</t>
  </si>
  <si>
    <t>04.01.03.06</t>
  </si>
  <si>
    <t>VšĮ Raseinių ligoninės (Ligoninės g. 4, Raseiniai) Palaikomojo gydymo ir slaugos skyriaus infrastruktūros ir materialinės bazės atnaujinimas</t>
  </si>
  <si>
    <t>04.01.03.08</t>
  </si>
  <si>
    <t>VšĮ Raseinių psichikos sveikatos centro materialinės bazės atnaujinimas</t>
  </si>
  <si>
    <t>Ramutė Gailiuvienė</t>
  </si>
  <si>
    <t>04.01.04</t>
  </si>
  <si>
    <t>Gerinti sveikatos priežiūros paslaugų kokybę ir prieinamumą</t>
  </si>
  <si>
    <t>Gyventojų, teigiamai įvertinusių savivaldybės sveikatos priežiūros paslaugų kokybę ir prieinamumą, dalis nuo visų apklaustųjų</t>
  </si>
  <si>
    <t>04.01.04.01</t>
  </si>
  <si>
    <t>Mokinių visuomenės sveikatos priežiūros užtikrinimas</t>
  </si>
  <si>
    <t>Ugdymo įstaigų, kuriose yra teikiamos visuomenės sveikatos priežiūros paslaugos, skaičius</t>
  </si>
  <si>
    <t>04.01.04.02</t>
  </si>
  <si>
    <t>Raseinių rajono savivaldybės viešosiose asmens sveikatos priežiūros įstaigose dirbančių specialistų kelionės išlaidų kompensavimas</t>
  </si>
  <si>
    <t>Akvilė Juškienė; Loreta Laugalienė</t>
  </si>
  <si>
    <t>Gydytojų ir medicinos psichologų, kuriems kompensuotos kelionįs išlaidos, skaičius</t>
  </si>
  <si>
    <t>04.01.04.05</t>
  </si>
  <si>
    <t>Adaptuoto ir išplėstinio jaunimui palankių sveikatos priežiūros paslaugų (JPSPP) teikimo modelio įdiegimas Akmenės, Klaipėdos ir Raseinių rajonų savivaldybėse</t>
  </si>
  <si>
    <t>Įdiegtų algoritmų skaičius</t>
  </si>
  <si>
    <t>04.01.04.06</t>
  </si>
  <si>
    <t>Ikimokyklinio ir mokyklinio ugdymo įstaigose teikiamų sveikatos priežiūros paslaugų kokybės prieinamumo gerinimas, Joniškio ir Raseinių rajonų savivaldybėse</t>
  </si>
  <si>
    <t>Suremontuotų ugdymo įstaigų sveikatos kabinetų skaičius</t>
  </si>
  <si>
    <t>04.01.04.09</t>
  </si>
  <si>
    <t>Visuomenės sveikatos priežiūros paslaugų prieinamumo gerinimas Raseinių rajono savivaldybėje</t>
  </si>
  <si>
    <t>303212456 Raseinių rajono savivaldybė visuomenės sveikatos biuras</t>
  </si>
  <si>
    <t>Raseinių rajono savivaldybės visuomenės sveikatos biuras</t>
  </si>
  <si>
    <t>Paslaugas gavusių unikalių asmenų skaičius</t>
  </si>
  <si>
    <t>04.01.05</t>
  </si>
  <si>
    <t>Formuoti sveiką gyvenseną ir jos kultūrą</t>
  </si>
  <si>
    <t>Išvengiamų hospitalizacijų skaičius 1000 gyventojų</t>
  </si>
  <si>
    <t>39,00</t>
  </si>
  <si>
    <t>38,00</t>
  </si>
  <si>
    <t>04.01.05.01</t>
  </si>
  <si>
    <t>Visuomenės sveikatos stiprinimas ir stebėsena</t>
  </si>
  <si>
    <t>Visuomenės sveikatos priežiūros paslaugas gavusių asmenų skaičius</t>
  </si>
  <si>
    <t>6 000,00</t>
  </si>
  <si>
    <t>04.01.05.02</t>
  </si>
  <si>
    <t>Užtikrinti Raseinių rajono savivaldybės visuomenės sveikatos rėmimo specialiosios programos įgyvendinimą</t>
  </si>
  <si>
    <t>04.01.05.03</t>
  </si>
  <si>
    <t>Plėtoti visuomenės psichikos sveikatos paslaugų prieinamumą bei ankstyvojo savižudybių atpažinimo ir kompleksinės pagalbos teikimo sistemą</t>
  </si>
  <si>
    <t>Paslaugas gavusių asmenų skaičius</t>
  </si>
  <si>
    <t>1 500,00</t>
  </si>
  <si>
    <t>04.01.05.04</t>
  </si>
  <si>
    <t>Plėtoti sveiką gyvenseną bei stiprinti sveikos gyvensenos įgūdžius ugdymosi įstaigose ir bendruomenėse, vykdyti visuomenės sveikatos stebėseną savivaldybėse</t>
  </si>
  <si>
    <t>04.01.05.05</t>
  </si>
  <si>
    <t>Plėtoti visuomenės psichologinės gerovės ir psichikos sveikatos stiprinimo paslaugas gyventojams bendruomenėse</t>
  </si>
  <si>
    <t>05</t>
  </si>
  <si>
    <t>KULTŪROS, TURIZMO IR VERSLO APLINKOS GERINIMO PROGRAMA</t>
  </si>
  <si>
    <t>05.01</t>
  </si>
  <si>
    <t>Kurti aukštą kultūros vertę, įvairiapusiškumą ir prieinamumą  01</t>
  </si>
  <si>
    <t>Renginių arba atlikėjų, kurie yra pelnę ir/arba buvo nominuoti aukšto nacionalinio lygio apdovanojimams, skaičius</t>
  </si>
  <si>
    <t>05.01.01</t>
  </si>
  <si>
    <t>Užtikrinti tolygų aukštos meninės vertės ir įvairių raiškos formų kultūros prieinamumą</t>
  </si>
  <si>
    <t>Profesionalių kūrėjų veiklų ir edukacijų dalis bendrame kultūrinės veiklos kontekste</t>
  </si>
  <si>
    <t>05.01.01.01</t>
  </si>
  <si>
    <t>Parengti ir įgyvendinti rajono Savivaldybės etninės kultūros plėtros programą</t>
  </si>
  <si>
    <t>08.02.01.06.</t>
  </si>
  <si>
    <t>05.01.01.04</t>
  </si>
  <si>
    <t>Raseinių, Ariogalos miestų ir Betygalos miestelio 770 metų minėjimo 2023 m. programos įgyvendinimas</t>
  </si>
  <si>
    <t>08.06.01.01.</t>
  </si>
  <si>
    <t>Įgyvendinta programa</t>
  </si>
  <si>
    <t>05.01.02</t>
  </si>
  <si>
    <t>Skatinti kūrybinę veiklą ir meno įvairovę 02</t>
  </si>
  <si>
    <t>Paskatintų meno kūrėjų skaičius</t>
  </si>
  <si>
    <t>05.01.02.01</t>
  </si>
  <si>
    <t>Dalyvauti tarptautiniuose, respublikiniuose, regioniniuose renginiuose, organizuoti juos Raseinių rajone bei populiarinti profesionalų ir mėgėjų meną</t>
  </si>
  <si>
    <t>Birutė Kulpinskaitė; Daina Sutkevičienė; Inga Šatkauskienė; Judita Radavičienė; Raminta Sakavičienė</t>
  </si>
  <si>
    <t>300,00</t>
  </si>
  <si>
    <t>188200418 Raseinių rajono kultūros centras</t>
  </si>
  <si>
    <t>190119813 Raseinių Marcelijaus Martinaičio viešoji biblioteka</t>
  </si>
  <si>
    <t>08.02.01.01.</t>
  </si>
  <si>
    <t>190151266 Raseinių krašto istorijos muziejus</t>
  </si>
  <si>
    <t>05.01.02.02</t>
  </si>
  <si>
    <t>Remti kultūros mėgėjų meninę-leidybinę veiklą</t>
  </si>
  <si>
    <t>Išleistų leidinių skaičius</t>
  </si>
  <si>
    <t>05.01.02.03</t>
  </si>
  <si>
    <t>Dalyvavimas Lietuvos dainų šventėje</t>
  </si>
  <si>
    <t>Judita Radavičienė; Raminta Sakavičienė</t>
  </si>
  <si>
    <t>Kolektyvų, dalyvavusių dainų švetėje skaičius</t>
  </si>
  <si>
    <t>05.01.02.05</t>
  </si>
  <si>
    <t>Premijos už meno srities pasiekimus</t>
  </si>
  <si>
    <t>05.01.02.08</t>
  </si>
  <si>
    <t>Puoselėti Raseinių krašto švenčių tradicijas ir skatinti bendrystę</t>
  </si>
  <si>
    <t>Raseinių rajono kultūros centras</t>
  </si>
  <si>
    <t>Inga Šatkauskienė</t>
  </si>
  <si>
    <t>Suorganizuotų švenčių skaičius</t>
  </si>
  <si>
    <t>05.01.02.11</t>
  </si>
  <si>
    <t>Raseinių rajono kultūros ir istorijos žurnalo "Rasupis" leidyba</t>
  </si>
  <si>
    <t>Raseinių Marcelijaus Martinaičio viešoji biblioteka</t>
  </si>
  <si>
    <t>Daina Sutkevičienė</t>
  </si>
  <si>
    <t>05.01.02.12</t>
  </si>
  <si>
    <t>Kultūros projektų rengimas ir bendrasis finansavimas</t>
  </si>
  <si>
    <t>Birutė Kulpinskaitė; Daina Sutkevičienė; Inga Šatkauskienė</t>
  </si>
  <si>
    <t>Parengtų ir bendrai finansuotų projektų skaičius</t>
  </si>
  <si>
    <t>05.01.02.13</t>
  </si>
  <si>
    <t>Skatinti kūrybinę veiklą ir meno įvairovę Raseinių rajono bendruomenėse</t>
  </si>
  <si>
    <t>Bendruomenių, kurioms skirtos lėšos skatinti kūrybinę veiklą ir meno įvairovę, skaičius</t>
  </si>
  <si>
    <t>61,00</t>
  </si>
  <si>
    <t>05.01.03</t>
  </si>
  <si>
    <t>Modernizuoti kultūros įstaigas 03</t>
  </si>
  <si>
    <t>Kultūros įstaigų, kuriose, optimizuojant pagerinta pastatų būklė ir/ar materialinė bazė, dalis nuo visų kultūros įstaigų</t>
  </si>
  <si>
    <t>35,00</t>
  </si>
  <si>
    <t>05.01.03.01</t>
  </si>
  <si>
    <t>Finansuoti Raseinių rajono kultūros įstaigų išlaikymą bei darbuotojų etatus</t>
  </si>
  <si>
    <t>Filialų, kuriuose atliktas  remontas, skaičius</t>
  </si>
  <si>
    <t>Darbuotojų etatų skaičius (RRKC)</t>
  </si>
  <si>
    <t>61,50</t>
  </si>
  <si>
    <t>08.02.01.02.</t>
  </si>
  <si>
    <t>Filialų, kuriuose atliktas remontas, skaičius</t>
  </si>
  <si>
    <t>Darbuotojų etatų skaičius (RKIM)</t>
  </si>
  <si>
    <t>Darbuotojų etatų skaičius (RMMVB)</t>
  </si>
  <si>
    <t>50,50</t>
  </si>
  <si>
    <t>05.01.03.02</t>
  </si>
  <si>
    <t>Atlikti kultūros įstaigų pastatų ir materialinės bazės auditą</t>
  </si>
  <si>
    <t>Judita Radavičienė; Viktorija Stasaitienė</t>
  </si>
  <si>
    <t>05.01.03.06</t>
  </si>
  <si>
    <t>Raseinių Marcelijaus Martinaičio viešosios bibliotekos knygų ir kitų neperiodinių dokumentų įsigijimas</t>
  </si>
  <si>
    <t>Įsigytų dokumentų skaičius</t>
  </si>
  <si>
    <t>4 000,00</t>
  </si>
  <si>
    <t>05.01.03.07</t>
  </si>
  <si>
    <t>Raseinių Marcelijaus Martinaičio viešosios bibliotekos infrastruktūros modernizavimas (atnaujinimas) ir pritaikymas neįgaliesiems</t>
  </si>
  <si>
    <t>Įgyvendintos priemonės dalis, modernizuojant ir pritaikant RMMVB pastato (Vytauto Didžioji g.1, Raseiniai) infrastruktūrą neįgaliesiems</t>
  </si>
  <si>
    <t>05.02</t>
  </si>
  <si>
    <t>Plėtoti piligrimystę ir turizmą</t>
  </si>
  <si>
    <t>Turistų, piligrimų apsilankiusių Šiluvoje skaičius</t>
  </si>
  <si>
    <t>12 000,00</t>
  </si>
  <si>
    <t>05.02.01</t>
  </si>
  <si>
    <t>Padidinti Šiluvos, kaip piligrimystės centro lankomumą ir konkurencingumą</t>
  </si>
  <si>
    <t>Šiluvą pripažįstančių moderniu piligrimystės centru dalis nuo visų apklaustųjų</t>
  </si>
  <si>
    <t>05.02.01.01</t>
  </si>
  <si>
    <t>Religinio turizmo Šiluvoje skatinimo programos parengimas ir finansavimas</t>
  </si>
  <si>
    <t>Arnas Zmitra; Greta Čėsnaitė; Inga Šatkauskienė</t>
  </si>
  <si>
    <t>04.07.03.01.</t>
  </si>
  <si>
    <t>05.02.01.02</t>
  </si>
  <si>
    <t>Dalyvavimas švento Jokūbo kelio savivaldybių asociacijos veikloje</t>
  </si>
  <si>
    <t>Arnas Zmitra; Greta Čėsnaitė</t>
  </si>
  <si>
    <t>Įgyvendintų priemonių skaičius (įskaitant narystės mokesčių sumokėjimą)</t>
  </si>
  <si>
    <t>05.02.01.03</t>
  </si>
  <si>
    <t>Šiluvos miestelio viešosios infrastruktūros sutvarkymas</t>
  </si>
  <si>
    <t>Žemės ūkio ir kaimo plėtros skyrius; Viešųjų pirkimų skyrius</t>
  </si>
  <si>
    <t>Imantas Piekus; Loreta Sirvidienė</t>
  </si>
  <si>
    <t>Atliktų darbų (Šiluvoje, M. Jurgaičio aikštė 6 ir Popiežiaus Jono Pauliaus II nusileidimo aikštėje Šiluvoje, Laukų g.) procentas</t>
  </si>
  <si>
    <t>05.02.01.04</t>
  </si>
  <si>
    <t>Meno rezidencijos įkūrimas Žaiginio k., Šiluvos sen.</t>
  </si>
  <si>
    <t>Inga Šatkauskienė; Viktorija Stasaitienė</t>
  </si>
  <si>
    <t>Įkurta meno rezidencija</t>
  </si>
  <si>
    <t>05.02.02</t>
  </si>
  <si>
    <t>Didinti turizmo paslaugų kokybę, vystyti turizmo rinkodarą ir informacinių išteklių visuomenei prieinamumą</t>
  </si>
  <si>
    <t>Įgyvendintų rinkodaros ir turizmo paslaugų kokybę didinančių priemonių skaičius</t>
  </si>
  <si>
    <t>05.02.02.01</t>
  </si>
  <si>
    <t>Organizuoti informacinius-reprezentacinius renginius, pristatančius Raseinių r. turizmo galimybes bei turistinius maršrutus</t>
  </si>
  <si>
    <t>Komunikacijos, kultūros ir turizmo skyrius; Žemės ūkio ir kaimo plėtros skyrius</t>
  </si>
  <si>
    <t>Judita Radavičienė; Raimundas Petroševičius</t>
  </si>
  <si>
    <t>Surengtų turizmo renginių skaičius</t>
  </si>
  <si>
    <t>05.02.02.02</t>
  </si>
  <si>
    <t>VšĮ Raseinių hipodromo veiklos skatinimas (dalininkų įnašui)</t>
  </si>
  <si>
    <t>Įgyvendintų įstaigos veiklos plano priemonių skaičius</t>
  </si>
  <si>
    <t>05.02.02.03</t>
  </si>
  <si>
    <t>Turizmo ir bendradarbiavimo su užsienio šalių partneriais skatinimas, dalyvaujant tarptautinių fondų programose ir bendruose renginiuose</t>
  </si>
  <si>
    <t>Greta Čėsnaitė</t>
  </si>
  <si>
    <t>Surengtų renginių skaičius</t>
  </si>
  <si>
    <t>05.02.02.05</t>
  </si>
  <si>
    <t>VšĮ  "Atrask Raseinius" veiklos skatinimas</t>
  </si>
  <si>
    <t>04.01.01.01.</t>
  </si>
  <si>
    <t>Veiklos programos įgyvendinimo procentas</t>
  </si>
  <si>
    <t>05.02.02.06</t>
  </si>
  <si>
    <t>Ariogalos miesto sen. Dainų slėnio infrastruktūros sutvarkymas</t>
  </si>
  <si>
    <t>05.02.02.07</t>
  </si>
  <si>
    <t>Lietuvos partizanų memorialo Raseinių r.sav., Nemakščių sen., Kryžkalnio k. statyba ir teritorijos sutvarkymas (informacinio paviljono- lankytojų centro statyba)</t>
  </si>
  <si>
    <t>Architektūros ir teritorijų planavimo skyrius</t>
  </si>
  <si>
    <t>Gintas Brazas; Jūratė Verde</t>
  </si>
  <si>
    <t>08.02.01.07.</t>
  </si>
  <si>
    <t>05.02.03</t>
  </si>
  <si>
    <t>Plėtoti turizmo infrastruktūrą, taikant universalaus dizaino principus</t>
  </si>
  <si>
    <t>Turizmo infrastruktūros objektų, įrengtų ir/ ar atnaujintų, taikant universalaus dizaino principus, skaičius</t>
  </si>
  <si>
    <t>05.02.03.01</t>
  </si>
  <si>
    <t>Istorinių miesto simbolių gaivinimo ir sklaidos programos įgyvendinimas</t>
  </si>
  <si>
    <t>05.02.03.02</t>
  </si>
  <si>
    <t>Lyduvėnų geležinkelio tilto prieigų pritaikymas lankymui</t>
  </si>
  <si>
    <t>Donatas Ridikas; Loreta Sirvidienė</t>
  </si>
  <si>
    <t>Atliktų darbų (įrengiant viešą tualetą ir priėjimą Piliakalnio g. 2, Lyduvėnai), įskaitant projektavimą, procentas</t>
  </si>
  <si>
    <t>05.02.03.03</t>
  </si>
  <si>
    <t>Religinio ir pažintinio turizmo maršrutuose esančių objektų pritaikymas lankymui Raseinių rajono savivaldybėje</t>
  </si>
  <si>
    <t>Strateginio planavimo ir projektų valdymo skyrius; Komunikacijos, kultūros ir turizmo skyrius</t>
  </si>
  <si>
    <t>Įgyvendintų veiklų skaičius</t>
  </si>
  <si>
    <t>05.02.03.04</t>
  </si>
  <si>
    <t>Sujainių tvenkinio poilsiavietės pritaikymas lankymui, įrengiant viešąjį tualetą</t>
  </si>
  <si>
    <t>Įrengtas viešasis tualetas</t>
  </si>
  <si>
    <t>05.03</t>
  </si>
  <si>
    <t>Gerinti sąlygas verslui</t>
  </si>
  <si>
    <t>Verslumo lygis – mažų ir vidutinių įmonių skaičius, tenkantis 1000 gyventojų</t>
  </si>
  <si>
    <t>22,00</t>
  </si>
  <si>
    <t>05.03.01</t>
  </si>
  <si>
    <t>Sudaryti sąlygas vietos ir užsienio investuotojų, kuriančių darbo vietas ir inovacijas, pritraukimui</t>
  </si>
  <si>
    <t>Materialinių investicijų (Verslo bendrosios investicijos į ilgalaikį materialųjį turtą), tenkančių 1-am gyventojui, santykis su šalies rodikliu</t>
  </si>
  <si>
    <t>41,00</t>
  </si>
  <si>
    <t>05.03.01.01</t>
  </si>
  <si>
    <t>SVV skatinimas pagal parengtą ir patvirtintą smulkaus ir vidutinio verslo rėmimo tvarką</t>
  </si>
  <si>
    <t>Rūtenė Žemkauskienė</t>
  </si>
  <si>
    <t>Paramą gavusių verslo organizacijų skaičius, iš jų dalis, kurioms vadovauja vyrai, moterys</t>
  </si>
  <si>
    <t>05.03.01.02</t>
  </si>
  <si>
    <t>Viduklės pramonės parko steigimas Antringio k., Stungurių k. ir Virgainių k., Viduklės sen., Raseinių. r.sav.</t>
  </si>
  <si>
    <t>Jūratė Verde</t>
  </si>
  <si>
    <t>05.03.02</t>
  </si>
  <si>
    <t>Skatinti verslininkus susivienyti dėl verslo vystymo savivaldybėje, bendrai atstovauti interesus</t>
  </si>
  <si>
    <t>Įmonių, teigiamai vertinančių verslo sąlygas, procentas</t>
  </si>
  <si>
    <t>05.03.02.01</t>
  </si>
  <si>
    <t>Organizuoti ir inicijuoti reguliarius viešojo ir privataus sektoriaus susitikimus, susijusius su viešųjų paslaugų, teikiamų verslui, kokybe ir plėtra</t>
  </si>
  <si>
    <t>Komunikacijos, kultūros ir turizmo skyrius; Vietinio ūkio ir turto valdymo skyrius</t>
  </si>
  <si>
    <t>Arnas Zmitra; Rūtenė Žemkauskienė</t>
  </si>
  <si>
    <t>Susitikimuose dalyvavusių institucijų skaičius</t>
  </si>
  <si>
    <t>05.03.02.02</t>
  </si>
  <si>
    <t>Organizuoti įmonių ir mokomųjų bendrovių konkursus, viešinti teigiamus rajono verslo pavyzdžius</t>
  </si>
  <si>
    <t>Suorganizuotų verslo renginių, apdovanojimų skaičius</t>
  </si>
  <si>
    <t>05.03.03</t>
  </si>
  <si>
    <t>Skatinti bendradarbiavimą tarp verslo, profesinio mokymo, aukštojo mokslo ir savivaldybės institucijų</t>
  </si>
  <si>
    <t>Verslo, profesinio mokymo, aukštojo mokslo ir savivaldybės institucijų patenkintų bendradarbiavimo rezultatais procentas</t>
  </si>
  <si>
    <t>05.03.03.01</t>
  </si>
  <si>
    <t>Organizuoti mokymus ir seminarus, konsultuoti Raseinių rajono SVV, skatinant rajono gyventojų verslumą</t>
  </si>
  <si>
    <t>Suorganizuotų mokymų skaičius</t>
  </si>
  <si>
    <t>06</t>
  </si>
  <si>
    <t>KULTŪROS PAVELDO IŠSAUGOJIMO PROGRAMA</t>
  </si>
  <si>
    <t>06.01</t>
  </si>
  <si>
    <t>Plėtoti piligrimystę ir turizmą (paveldo srityje) 01</t>
  </si>
  <si>
    <t>Išsaugoti ir pritaikyti visuomenės poreikiams kultūros paveldo objektus</t>
  </si>
  <si>
    <t>06.01.01</t>
  </si>
  <si>
    <t>Užtikrinti kultūros vertybių apskaitą ir ženklinimą 01</t>
  </si>
  <si>
    <t>Vaida Lastakauskaitė</t>
  </si>
  <si>
    <t>Sutvarkytų, restauruotų ir pritaikytų kultūros paveldo objektų skaičius</t>
  </si>
  <si>
    <t>06.01.01.01</t>
  </si>
  <si>
    <t>Organizuoti kultūros paveldo apskaitos dokumentų projektų rengimą</t>
  </si>
  <si>
    <t>Parengtų apskaitos dokumentų projektų skaičius</t>
  </si>
  <si>
    <t>06.01.01.04</t>
  </si>
  <si>
    <t>Vaizdinės ir informacinės medžiagos parengimas, visuomenės informavimas, leidinių leidyba ir renginių organizavimas apie kultūros paveldo objektus</t>
  </si>
  <si>
    <t>06.01.01.05</t>
  </si>
  <si>
    <t>Vykdyti tyrimus vertingųjų savybių pobūdžio objektams atskleisti</t>
  </si>
  <si>
    <t>Atliktų tyrimų skaičius</t>
  </si>
  <si>
    <t>06.01.02</t>
  </si>
  <si>
    <t>Išsaugoti ir pritaikyti visuomenės poreikiams kultūros paveldo objektus 02</t>
  </si>
  <si>
    <t>Birutė Kulpinskaitė; Vaida Lastakauskaitė</t>
  </si>
  <si>
    <t>Naujai sutvarkytų, įrengtų ir pritaikytų lankymui savivaldybės kultūros ir gamtos paveldo objektų bei teritorijų skaičius</t>
  </si>
  <si>
    <t>06.01.02.04</t>
  </si>
  <si>
    <t>Maironio tėviškės (sodybos-muziejaus) Bernotų k. infrastruktūros įrengimas</t>
  </si>
  <si>
    <t>Įrengtų, sutvarkytų infrastruktūros elementų skaičius</t>
  </si>
  <si>
    <t>06.01.02.08</t>
  </si>
  <si>
    <t>Informacinės sistemos sukūrimas: kelio ženklų, rodyklių, anotacijų pagaminimas ir pastatymas</t>
  </si>
  <si>
    <t>Pagaminta, įrengta informacinės sistemos elementų skaičius</t>
  </si>
  <si>
    <t>06.01.02.10</t>
  </si>
  <si>
    <t>Raseinių Švč. M. Marijos Ėmimo į Dangų parapijai</t>
  </si>
  <si>
    <t>Finansuotų objektų skaičius</t>
  </si>
  <si>
    <t>06.01.02.17</t>
  </si>
  <si>
    <t>Simono Stanevičiaus sodybos-memorialinio muziejaus infrastruktūros atkūrimas ir pastatų, tvorų remontas-restauracija</t>
  </si>
  <si>
    <t>Raseinių krašto istorijos muziejus</t>
  </si>
  <si>
    <t>Birutė Kulpinskaitė</t>
  </si>
  <si>
    <t>Sutvarkytų infrastruktūros elementų skaičius</t>
  </si>
  <si>
    <t>06.01.02.19</t>
  </si>
  <si>
    <t>Raseinių savivaldybės kraštovaizdžio formavimo archeologiniuose objektuose (Prabaudos, Kalnujų, Kejėnų, Betygalos, Lyduvėnų piliakalniuose ir jų prieigose) projektų rengimas ir vykdymas</t>
  </si>
  <si>
    <t>Parengtų projektų skaičius</t>
  </si>
  <si>
    <t>Įgyvendintų projektų skaičius</t>
  </si>
  <si>
    <t>06.01.02.20</t>
  </si>
  <si>
    <t>Kultūros paveldo statinių tvarkyba</t>
  </si>
  <si>
    <t>Atliktų tyrimų skaičius, parengtų projektų skaičius, sutvarkytų statinių skaičius</t>
  </si>
  <si>
    <t>Sutvarkytų statinių skaičius</t>
  </si>
  <si>
    <t>06.01.02.25</t>
  </si>
  <si>
    <t>Aštuonračio muziejuko pateiktos programos dalinis finansavimas</t>
  </si>
  <si>
    <t>06.01.02.26</t>
  </si>
  <si>
    <t>Kultūros vertybių ir jų teritorijų priežiūra</t>
  </si>
  <si>
    <t>Prižiūrėtų objektų skaičius</t>
  </si>
  <si>
    <t>06.01.02.39</t>
  </si>
  <si>
    <t>Raseinių kalėjimo pastatų komplekso, kalėjimo pastato tvarkybos (remonto) darbai</t>
  </si>
  <si>
    <t>Atliktų tvarkybos darbų skaičius</t>
  </si>
  <si>
    <t>06.01.02.40</t>
  </si>
  <si>
    <t>Raseinių Švč. Trejybės cerkvės tvarkybos darbų finansavimas</t>
  </si>
  <si>
    <t>Finansuotų tvarkybos darbų skaičius</t>
  </si>
  <si>
    <t>06.01.02.44</t>
  </si>
  <si>
    <t>Piliakalnių lankymui reikalingos infrastruktūros sutvarkymas ir įrengimas Raseinių r. sav.</t>
  </si>
  <si>
    <t>Strateginio planavimo ir projektų valdymo skyrius; Architektūros ir teritorijų planavimo skyrius; Komunikacijos, kultūros ir turizmo skyrius</t>
  </si>
  <si>
    <t>Donatas Ridikas; Vaida Lastakauskaitė</t>
  </si>
  <si>
    <t>Parengtos dokumentacijos skaičius</t>
  </si>
  <si>
    <t>08</t>
  </si>
  <si>
    <t>RAJONO SAVIVALDYBĖS TERITORIJŲ PLANAVIMO PROGRAMA</t>
  </si>
  <si>
    <t>08.01</t>
  </si>
  <si>
    <t>Užtikrinti kompleksišką rajono savivaldybės teritorijų planavimą 01</t>
  </si>
  <si>
    <t>Parengtų Raseinių rajono savivaldybės teritorijų planavimo dokumentų procentas nuo atitinkamais metais suplanuotų parengti planų skaičiaus</t>
  </si>
  <si>
    <t>08.01.01</t>
  </si>
  <si>
    <t>Parengti dokumentus, padedančius užtikrinti darnią rajono savivaldybės teritorijų plėtrą 01</t>
  </si>
  <si>
    <t>Parengtų ir patvirtintų kompleksinio ir specialiojo teritorijų planavimo dokumentų skaičius</t>
  </si>
  <si>
    <t>08.01.01.10</t>
  </si>
  <si>
    <t>Parengti ir vykdyti Raseinių rajono savivaldybės teritorijos bendrojo plano sprendinių įgyvendinimo stebėsenos programą</t>
  </si>
  <si>
    <t>Jurgita Žilytė-Mackevičienė</t>
  </si>
  <si>
    <t>04.04.03.01.</t>
  </si>
  <si>
    <t>Parengta BP sprendinių įgyvendinimo stebėsenos programa</t>
  </si>
  <si>
    <t>BP sprendinių įgyvendinimo stebėsenos atlikimo lygis</t>
  </si>
  <si>
    <t>08.01.01.14</t>
  </si>
  <si>
    <t>Organizuoti architektūrinių-urbanistinių idėjų parodas, konkursus, aptarimus, rengti urbanizuotų teritorijų vystymo galimybių studijas</t>
  </si>
  <si>
    <t>Armandas Mockus; Gintas Brazas</t>
  </si>
  <si>
    <t>Surengta konkursų ar parodų su aptarimu, parengta studijų</t>
  </si>
  <si>
    <t>Rizomatinio ,,Vidukliškio" parko įkūrimo galimybių studijos su projektiniais pasiūlymais paregimas</t>
  </si>
  <si>
    <t>08.01.01.22</t>
  </si>
  <si>
    <t>Raseinių rajono savivaldybės teritorijų planavimo dokumentų rengimas</t>
  </si>
  <si>
    <t>TPD koregavimas, infrastruktūrai reikalingų SP rengimas,     kvartalų DP rengimas, reklamos išdėstymo, lietaus nuotekų specialiojo plano rengimas</t>
  </si>
  <si>
    <t>08.01.02</t>
  </si>
  <si>
    <t>Sudaryti sąlygas inžinerinės infrastruktūros ir susisiekimo komunikacijų plėtrai 02</t>
  </si>
  <si>
    <t>Parengtų žemės paėmimo visuomenės poreikiams projektų skaičius</t>
  </si>
  <si>
    <t>08.01.02.01</t>
  </si>
  <si>
    <t>Atlaisvinti teritorijas  Žemės paėmimo visuomenės poreikiams atvejais</t>
  </si>
  <si>
    <t>Artūras Balčiauskas</t>
  </si>
  <si>
    <t>Išpirktos žemės plotas</t>
  </si>
  <si>
    <t>ha</t>
  </si>
  <si>
    <t>08.01.02.02</t>
  </si>
  <si>
    <t>Projektinės dokumentacijos žemės paėmimo visuomenės poreikiams parengimui</t>
  </si>
  <si>
    <t>Parengta žemės paėmimo visuomenės poreikiams projektų.</t>
  </si>
  <si>
    <t>08.01.02.04</t>
  </si>
  <si>
    <t>Viešųjų erdvių  sutvarkymo projektinės dokumentacijos parengimui</t>
  </si>
  <si>
    <t>Parengta projektinė dokumentacija (Žemaičio aikštės)</t>
  </si>
  <si>
    <t>08.02</t>
  </si>
  <si>
    <t>Įdiegti, kurti ir plėtoti geoinformacinę sistemą (GIS )  02</t>
  </si>
  <si>
    <t>Įdiegta ir veikianti geoinformacinė sistema Raseinių rajono savivaldybėje</t>
  </si>
  <si>
    <t>08.02.01</t>
  </si>
  <si>
    <t>Užtikrinti kokybišką geoinformacinės sistemos (GIS) administravimą 01</t>
  </si>
  <si>
    <t>ArcGIS internetinės sistemos atnaujinimas procentas</t>
  </si>
  <si>
    <t>08.02.01.01</t>
  </si>
  <si>
    <t>ArcGIS internetinės sistemos diegimas, atnaujinimas</t>
  </si>
  <si>
    <t>Raimonda Daugėlaitė; Rimantas Simonavičius</t>
  </si>
  <si>
    <t>Sistemos įdiegimo lygis</t>
  </si>
  <si>
    <t>08.02.01.02</t>
  </si>
  <si>
    <t>ArcGIS duomenų suvedimas ir priežiūra</t>
  </si>
  <si>
    <t>Raimonda Daugėlaitė</t>
  </si>
  <si>
    <t>Suvestos ir palaikomos informacijos kiekis</t>
  </si>
  <si>
    <t>08.02.01.03</t>
  </si>
  <si>
    <t>Raseinių rajono savivaldybės topografijos ir inžinerinės infrastruktūros planų tvarkymas</t>
  </si>
  <si>
    <t>Atliktų darbų procentas</t>
  </si>
  <si>
    <t>08.02.01.04</t>
  </si>
  <si>
    <t>Savivaldybės erdvinių duomenų rinkinio tvarkymas</t>
  </si>
  <si>
    <t>08.03</t>
  </si>
  <si>
    <t>Racionaliai naudojant valstybinės žemės fondą sudaryti palankias sąlygas socialinei ir ekonominei plėtrai 03</t>
  </si>
  <si>
    <t>Sklypų, panaudotų socialinei ir ekonominei plėtrai, procentas nuo visų parengtų žemės sklypų planų, procentas</t>
  </si>
  <si>
    <t>08.03.01</t>
  </si>
  <si>
    <t>Sudaryti sąlygas valstybinės žemės valdymui, žemės sklypų pardavimui ir nuomai, piliečių nuosavybės teisių atkūrimui 01</t>
  </si>
  <si>
    <t>Parengtų žemės sklypų geodezinių matavimų skaičius</t>
  </si>
  <si>
    <t>08.03.01.01</t>
  </si>
  <si>
    <t>Suformuoti ar pertvarkyti ir įregistruoti valstybinės žemės sklypus savivaldybės esamiems ar numatomiems statiniams, susisiekimo komunikacijoms, aikštėms ir želdynams eksploatuoti, kultūros paveldo objektų užimamus žemės sklypus</t>
  </si>
  <si>
    <t>Parengta geodezinių matavimų</t>
  </si>
  <si>
    <t>08.03.01.02</t>
  </si>
  <si>
    <t>Suformuoti žemės sklypus valstybinės žemės pardavimui ir nuomai</t>
  </si>
  <si>
    <t>Parengta žemės sklypų planų</t>
  </si>
  <si>
    <t>09</t>
  </si>
  <si>
    <t>KAIMO PLĖTROS  IR BENDRUOMENĖS AKTYVINIMO PROGRAMA</t>
  </si>
  <si>
    <t>09.01</t>
  </si>
  <si>
    <t>Kurti palankią aplinką pilietinės visuomenės, bendruomenių ir kitų NVO, žemės ir miškų ūkio vystymuisi</t>
  </si>
  <si>
    <t>Savivaldybėje veikiančių vietos veiklos grupių, nevyriausybinių ir bendruomeninių organizacijų įgyvendintų projektų skaičius</t>
  </si>
  <si>
    <t>09.01.01</t>
  </si>
  <si>
    <t>Aktyvinti ir skatinti bendruomenes ir kitas NVO dalyvauti projektinėje veikloje, suteikiant dalinę finansinę pagalbą 01</t>
  </si>
  <si>
    <t>Nevyriausybinių ir bendruomeninių organizacijų teikiančių viešąsias paslaugas skaičius</t>
  </si>
  <si>
    <t>6,00</t>
  </si>
  <si>
    <t>09.01.01.03</t>
  </si>
  <si>
    <t>Kaimo bendruomenių, vietos veiklos grupių ir kitų su kaimo plėtra susijusių NVO veiklos rėmimas</t>
  </si>
  <si>
    <t>Loreta Sirvidienė</t>
  </si>
  <si>
    <t>Bendruomenių, VVG ir kitų NVO, gavusių paramą, skaičius</t>
  </si>
  <si>
    <t>54,00</t>
  </si>
  <si>
    <t>09.01.01.08</t>
  </si>
  <si>
    <t>Kaimo bendruomenių, vietos veiklos grupių ir kitų su kaimo plėtra susijusių NVO projektų bendrasis finansavimas</t>
  </si>
  <si>
    <t>09.01.01.09</t>
  </si>
  <si>
    <t>Stiprinti bendruomeninę veiklą savivaldybėje</t>
  </si>
  <si>
    <t>09.01.01.10</t>
  </si>
  <si>
    <t>NVO tarybų veikla</t>
  </si>
  <si>
    <t>09.02</t>
  </si>
  <si>
    <t>Gerinti sąlygas žemės ir miškų ūkio vystymui 02</t>
  </si>
  <si>
    <t>Žemės ir miškų ūkio verslų, ūkininkų teigiamai vertinančių sąlygas žemės ir miškų ūkio vystymui</t>
  </si>
  <si>
    <t>48,00</t>
  </si>
  <si>
    <t>49,00</t>
  </si>
  <si>
    <t>09.02.01</t>
  </si>
  <si>
    <t>Skatinti pažangų ūkininkavimą ir ekologiškai subalansuotą ūkinę veiklą kaime 01</t>
  </si>
  <si>
    <t>Rajono bendrosios žemės ūkio produkcijos, tenkančios 1-am gyventojui, santykis su šalies rodikliu</t>
  </si>
  <si>
    <t>2,56</t>
  </si>
  <si>
    <t>2,58</t>
  </si>
  <si>
    <t>09.02.01.02</t>
  </si>
  <si>
    <t>Žemdirbių švenčių, mokomųjų kelionių, seminarų ir kitų renginių organizavimas rajono žemės ūkio subjektams</t>
  </si>
  <si>
    <t>04.02.01.05.</t>
  </si>
  <si>
    <t>09.02.01.03</t>
  </si>
  <si>
    <t>Įgyvendintų investicinių projektų priežiūra bei kaimo infrastruktūros problemų sprendimas</t>
  </si>
  <si>
    <t>Mindaugas Daunius</t>
  </si>
  <si>
    <t>Prižiūrimų objektų skaičius</t>
  </si>
  <si>
    <t>09.02.02</t>
  </si>
  <si>
    <t>Gerinti žemės ūkio plėtrai reikalingą infrastruktūrą ir melioraciją 02</t>
  </si>
  <si>
    <t>Rajone naujai įrengtų ar sutvarkytų žemės ūkio plėtros ir/ar melioracijos objektų skaičius</t>
  </si>
  <si>
    <t>09.02.02.12</t>
  </si>
  <si>
    <t>Hidrotechninių ir melioracijos statinių remontas</t>
  </si>
  <si>
    <t>04.02.01.01.</t>
  </si>
  <si>
    <t>Suremontuotų  statinių skaičius</t>
  </si>
  <si>
    <t>Patenkintų prašymų skaičius</t>
  </si>
  <si>
    <t>09.02.02.38</t>
  </si>
  <si>
    <t>Raseinių rajono melioracijos darbų programa ir kitų melioracijos griovių, kitų valstybei priklausančių melioracijos statinių remontas bei priežiūra ir kt.</t>
  </si>
  <si>
    <t>09.02.02.39</t>
  </si>
  <si>
    <t>Raseinių miesto Kalnų kvartalo paviršinio vandens surinkimo sistemos įrengimas</t>
  </si>
  <si>
    <t>09.02.02.41</t>
  </si>
  <si>
    <t>Raseinių rajono Gruzdiškės kadastrinės vietovės dalies melioracijos statinių rekonstravimas</t>
  </si>
  <si>
    <t>10</t>
  </si>
  <si>
    <t>KOMUNALINIO ŪKIO PRIEŽIŪROS BEI REMONTO DARBŲ PROGRAMA</t>
  </si>
  <si>
    <t>10.01</t>
  </si>
  <si>
    <t>Užtikrinti eismo saugumą 01</t>
  </si>
  <si>
    <t>Kelių eismo įvykių skaičius savivaldybėje ir jo pokytis per metus</t>
  </si>
  <si>
    <t>10.01.01</t>
  </si>
  <si>
    <t>Gatvių ir kelių priežiūra ir smulkus remontas 01</t>
  </si>
  <si>
    <t>Pastatytų naujų ir sutvarkytų eismo saugumo priemonių skaičius</t>
  </si>
  <si>
    <t>109,00</t>
  </si>
  <si>
    <t>110,00</t>
  </si>
  <si>
    <t>10.01.01.01</t>
  </si>
  <si>
    <t>Eismo saugumo priemonių įrengimas ir remontas (kelio ženklai, atitvarai, perėjos ir kt.)</t>
  </si>
  <si>
    <t>Valmantas Bentnorius</t>
  </si>
  <si>
    <t>04.05.01.02.</t>
  </si>
  <si>
    <t>KPP</t>
  </si>
  <si>
    <t>10.01.02</t>
  </si>
  <si>
    <t>Pagerinti susisiekimo infrastruktūrą 02</t>
  </si>
  <si>
    <t>Prižiūrėtų kelių ilgis</t>
  </si>
  <si>
    <t>km</t>
  </si>
  <si>
    <t>1 212,00</t>
  </si>
  <si>
    <t>10.01.02.01</t>
  </si>
  <si>
    <t>Gatvių ir kelių priežiūra ir smulkus remontas</t>
  </si>
  <si>
    <t>Vietinio ūkio ir turto valdymo skyrius; Raseinių seniūnija; Raseinių miesto seniūnija; Šiluvos seniūnija; Viduklės seniūnija; Strateginio planavimo ir projektų valdymo skyrius; Ariogalos seniūnija; Ariogalos miesto seniūnija; Betygalos seniūnija; Girkalnio seniūnija; Kalnujų seniūnija; Nemakščių seniūnija; Pagojukų seniūnija; Paliepių seniūnija</t>
  </si>
  <si>
    <t>Seniūnijų seniūnai; Valmantas Bentnorius</t>
  </si>
  <si>
    <t>Prižiūrimų kelių ilgis</t>
  </si>
  <si>
    <t>Atvežto žvyro kiekis</t>
  </si>
  <si>
    <t>t</t>
  </si>
  <si>
    <t>3 500,00</t>
  </si>
  <si>
    <t>10.02</t>
  </si>
  <si>
    <t>Užtikrinti teritorijų sanitarinę higieninę būklę 02</t>
  </si>
  <si>
    <t>Tikslui įgyvendinti skiriamų lėšų mažėjimas per metus</t>
  </si>
  <si>
    <t>10.02.01</t>
  </si>
  <si>
    <t>Tinkamai prižiūrėti bendro naudojimo teritorijas ir tvarkyti atliekas 01</t>
  </si>
  <si>
    <t>Likviduotų pastatų skaičius</t>
  </si>
  <si>
    <t>10.02.01.04</t>
  </si>
  <si>
    <t>Savivaldybės nereikalingo nekilnojamojo turto likvidavimas ir teritorijų sutvarkymas</t>
  </si>
  <si>
    <t>06.01.01.01.</t>
  </si>
  <si>
    <t>Likviduotų objektų skaičius</t>
  </si>
  <si>
    <t>10.02.01.07</t>
  </si>
  <si>
    <t>Aplinkos apsaugos priemonių įgyvendinimas (seniūnijų teritorijų, kelių, gatvių, šaligatvių sanitarinis valymas, žalių plotų ir medžių, kapinių priežiūra)</t>
  </si>
  <si>
    <t>Raseinių seniūnija; Raseinių miesto seniūnija; Šiluvos seniūnija; Viduklės seniūnija; Vietinio ūkio ir turto valdymo skyrius; Ariogalos seniūnija; Ariogalos miesto seniūnija; Betygalos seniūnija; Girkalnio seniūnija; Kalnujų seniūnija; Nemakščių seniūnija; Pagojukų seniūnija; Paliepių seniūnija</t>
  </si>
  <si>
    <t>Funkcijų, pagal skirtas lėšas, įvykdymo procentas</t>
  </si>
  <si>
    <t>10.02.01.08</t>
  </si>
  <si>
    <t>Be šeimininkių apleistų pastatų ir įrenginių likvidavimas Raseinių rajono savivaldybėje, II etapas</t>
  </si>
  <si>
    <t>Egidijus Alijauskas; Jūratė Verde</t>
  </si>
  <si>
    <t>Likviduotų statinių skaičius</t>
  </si>
  <si>
    <t>06.02.01.01.</t>
  </si>
  <si>
    <t>10.02.02.</t>
  </si>
  <si>
    <t>Tinkamai prižiūrėti komunalinės paskirties objektus 02</t>
  </si>
  <si>
    <t>Skirtų lėšų įvykdymo procentas</t>
  </si>
  <si>
    <t>10.02.02.03</t>
  </si>
  <si>
    <t>Komunalinio ūkio objektų (gatvių apšvietimo tinklų, pirčių ir kitų smulkių objektų) priežiūra ir paprastasis  remontas</t>
  </si>
  <si>
    <t>10.02.02.04</t>
  </si>
  <si>
    <t>Visuomenei naudingų darbų organizavimo išlaidos</t>
  </si>
  <si>
    <t>Vietinio ūkio ir turto valdymo skyrius; Raseinių seniūnija; Raseinių miesto seniūnija; Šiluvos seniūnija; Viduklės seniūnija; Ariogalos seniūnija; Ariogalos miesto seniūnija; Betygalos seniūnija; Girkalnio seniūnija; Kalnujų seniūnija; Nemakščių seniūnija; Pagojukų seniūnija; Paliepių seniūnija</t>
  </si>
  <si>
    <t>10.02.02.05</t>
  </si>
  <si>
    <t>Seniūnijų gatvių apšvietimo tinklų eksploatavimas</t>
  </si>
  <si>
    <t>06.04.01.01.</t>
  </si>
  <si>
    <t>Apmokėta už seniūnijų gatvių apšvietimo tinklų eksploatavimą</t>
  </si>
  <si>
    <t>10.03</t>
  </si>
  <si>
    <t>Užtikrinti savivaldybės turto techninę būklę 03</t>
  </si>
  <si>
    <t>Asmenų, aprūpintų socialiniu būstu, nuo visų registruotų eilėje socialiniam būstui gauti, dalis</t>
  </si>
  <si>
    <t>10.03.01</t>
  </si>
  <si>
    <t>Komunalinės paskirties objektų remontas ir priežiūra 01</t>
  </si>
  <si>
    <t>Iškeltų linijų skaičius (parengtų projektų skaičius)</t>
  </si>
  <si>
    <t>10.03.01.04</t>
  </si>
  <si>
    <t>Elektros linijų iškėlimas</t>
  </si>
  <si>
    <t>Iškeltų linijų skaičius</t>
  </si>
  <si>
    <t>10.03.02</t>
  </si>
  <si>
    <t>Savivaldybės administracijos objektų remontas, turto valdymo administravimas ir gyvenamosios aplinkos gerinimas 02</t>
  </si>
  <si>
    <t>10.03.02.01</t>
  </si>
  <si>
    <t>Savivaldybei  priklausančių pastatų ir statinių eksploatacija ir remontas</t>
  </si>
  <si>
    <t>Suremontuotų statinių skaičius</t>
  </si>
  <si>
    <t>10.03.02.03</t>
  </si>
  <si>
    <t>Rajono Savivaldybės pastatų, statinių ir kito turto inventorizavimas, teisinis registravimas, vertinimas ir turto draudimas</t>
  </si>
  <si>
    <t>Strateginio planavimo ir projektų valdymo skyrius; Vietinio ūkio ir turto valdymo skyrius</t>
  </si>
  <si>
    <t>Rūtenė Žemkauskienė; Valmantas Bentnorius</t>
  </si>
  <si>
    <t>Inventorizuotų, įteisintų, įvertintų, apdraustų objektų skaičius</t>
  </si>
  <si>
    <t>04.01.01.06.</t>
  </si>
  <si>
    <t>10.03.02.06</t>
  </si>
  <si>
    <t>Sodininkų bendrijų rėmimas</t>
  </si>
  <si>
    <t>Jolita Pamedytytė-Jovarauskienė</t>
  </si>
  <si>
    <t>Gavusių paramą bendrijų skaičius</t>
  </si>
  <si>
    <t>10.03.02.07</t>
  </si>
  <si>
    <t>Vandens tiekimo ir nuotekų tvarkymo, elektros tiekimo ir kitų komunalinės paskirties objektų išpirkimas</t>
  </si>
  <si>
    <t>06.03.01.01.</t>
  </si>
  <si>
    <t>Išpirktų objektų skaičius</t>
  </si>
  <si>
    <t>10.03.02.10</t>
  </si>
  <si>
    <t>Socialinio būsto plėtra</t>
  </si>
  <si>
    <t>Lina Vaitiekienė; Rūtenė Žemkauskienė</t>
  </si>
  <si>
    <t>Įsigytų būstų skaičius</t>
  </si>
  <si>
    <t>10.03.02.18</t>
  </si>
  <si>
    <t>Investicija į UAB „Raseinių komunalinė paslaugos“ (turto įsigijimui)</t>
  </si>
  <si>
    <t>Įsigytų priemonių skaičius (viešųjų erdvių tvarkymui ir komunalinių atliekų surinkimui)</t>
  </si>
  <si>
    <t>10.03.02.19</t>
  </si>
  <si>
    <t>Savivaldybei reikalingo turto įsigijimas</t>
  </si>
  <si>
    <t>Įsigytų turtinių vienetų skaičius</t>
  </si>
  <si>
    <t>10.03.02.22</t>
  </si>
  <si>
    <t>Daugiabučių namų bendrijų rėmimas</t>
  </si>
  <si>
    <t>Finansuotų daugiabučių namų bendrijų projektų skaičius</t>
  </si>
  <si>
    <t>10.03.02.26</t>
  </si>
  <si>
    <t>Socialinio būsto plėtra Raseinių rajono savivaldybėje</t>
  </si>
  <si>
    <t>10.03.02.35</t>
  </si>
  <si>
    <t>Dotacija UAB "Raseinių komunalinės paslaugos" už daugiabučių modernizavimo programos vykdymą</t>
  </si>
  <si>
    <t>Lina Vaitiekienė</t>
  </si>
  <si>
    <t>Einamaisiais metais planuotų veiklų įvykdymo procentas</t>
  </si>
  <si>
    <t>10.03.02.36</t>
  </si>
  <si>
    <t>Dotacija UAB "Raseinių komunalinės paslaugos" už savivaldybės būstų priežiūrą ir remontą</t>
  </si>
  <si>
    <t>11</t>
  </si>
  <si>
    <t>INVESTICIJŲ PROGRAMA</t>
  </si>
  <si>
    <t>Indrė Antanaitienė</t>
  </si>
  <si>
    <t>11.01</t>
  </si>
  <si>
    <t>Plėtoti ir modernizuoti gyvenamosios aplinkos infrastruktūrą 01</t>
  </si>
  <si>
    <t>Gyventojų, teigiamai įvertinusių savivaldybės administracijos darbą, atnaujinant ir plėtojant gyvenamosios aplinkos infrastruktūrą, dalis</t>
  </si>
  <si>
    <t>34,00</t>
  </si>
  <si>
    <t>11.01.01</t>
  </si>
  <si>
    <t>Kelių, gatvių, automobilių stovėjimo aikštelių, viešųjų erdvių infrastruktūros modernizavimas ir plėtra 01</t>
  </si>
  <si>
    <t>Vietinės reikšmės kelių su patobulinta danga dalis nuo bendro vietinės reikšmės kelių ilgio</t>
  </si>
  <si>
    <t>17,70</t>
  </si>
  <si>
    <t>17,90</t>
  </si>
  <si>
    <t>Kelių eismo įvykių, kuriuose žuvo ar buvo sužeisti žmonės skaičius</t>
  </si>
  <si>
    <t>11.01.01.119</t>
  </si>
  <si>
    <t>Vietinės reikšmės keliams (gatvėms) tiesti, taisyti, prižiūrėti ir saugaus eismo sąlygoms užtikrinti, projektų ekspertizei ir techninei priežiūrai vykdyti</t>
  </si>
  <si>
    <t>Atliktų darbų, atnaujinant gatvių elementų, kurie netinkami finansuoti KPP lėšomis, procentas</t>
  </si>
  <si>
    <t>11.01.01.123</t>
  </si>
  <si>
    <t>Betygalos miestelio viešosios infrastruktūros įrengimas Vytauto gatvėje</t>
  </si>
  <si>
    <t>Loreta Sirvidienė; Valmantas Bentnorius</t>
  </si>
  <si>
    <t>Įrengto naujo šaligatvio Betygalos mstl. Vytauto g. ilgis</t>
  </si>
  <si>
    <t>m</t>
  </si>
  <si>
    <t>0,44</t>
  </si>
  <si>
    <t>11.01.01.125</t>
  </si>
  <si>
    <t>Teritorijos prie Raseinių ligoninės sutvarkymas, įrengiant pėsčiųjų takus ir automobilių stovėjimo aikštelę</t>
  </si>
  <si>
    <t>Gintas Brazas</t>
  </si>
  <si>
    <t>Atnaujintų teritorijų prie Raseinių ligoninės, įrengiant pėsčiųjų takus ir automobilių stovėjimo aikštelę, įskaitant apšvietimą ir lietaus nuotekų tinklus, skaičius</t>
  </si>
  <si>
    <t>11.01.01.150</t>
  </si>
  <si>
    <t>Šiluvos miestelio Žaiginio g. kapitalinis remontas</t>
  </si>
  <si>
    <t>Kapitališkai suremontuotos Šiluvos miestelio Žaiginio g. ilgis</t>
  </si>
  <si>
    <t>0,80</t>
  </si>
  <si>
    <t>11.01.01.161</t>
  </si>
  <si>
    <t>Pėsčiųjų ir dviračių takų plėtra Raseinių mieste, II etapas</t>
  </si>
  <si>
    <t>Artūras Kosa; Jūratė Verde</t>
  </si>
  <si>
    <t>Įrengtų ir rekonstruotų pėsčiųjų ir dviračių takų Raseinių m. Ateities g. ilgis</t>
  </si>
  <si>
    <t>11.01.01.169</t>
  </si>
  <si>
    <t>Teritorijos atnaujinimas, įrengiant aikšteles ir privažiavimus prie objektų, esančių Kalnų 15 A, Raseiniai</t>
  </si>
  <si>
    <t>Artūras Kosa</t>
  </si>
  <si>
    <t>Sutvarkytos teritorijos prie objektų, esančių Kalnų 15 A, Raseiniai, įrengiant aikšteles ir privažiavimus, plotas</t>
  </si>
  <si>
    <t>m2</t>
  </si>
  <si>
    <t>2 300,00</t>
  </si>
  <si>
    <t>11.01.01.185</t>
  </si>
  <si>
    <t>Raseinių m. Kavaltrakio g. pratęsimas, įrengiant aplinkkelį</t>
  </si>
  <si>
    <t>Aplinkkelio įrengimui, pratęsiant Raseinių m. Kavaltrakio g., parengtų tyrimų, projektinės dokumentacijos skaičius</t>
  </si>
  <si>
    <t>11.01.01.188</t>
  </si>
  <si>
    <t>Pagojukų sen. Akstinų k. Tvenkinio g. (6v7) kapitalinis remontas</t>
  </si>
  <si>
    <t>Kapitališkai suremontuotos Pagojukų sen. Akstinų k. Tvenkinio g. (6v7) ilgis</t>
  </si>
  <si>
    <t>11.01.01.190</t>
  </si>
  <si>
    <t>Valstybinės reikšmės krašto kelio Nr. 225 Raseiniai–Baisogala ruožo nuo 0,137 iki 0,437 km kapitalinis remontas įrengiant taką</t>
  </si>
  <si>
    <t>Parenta techninė dokumentacija</t>
  </si>
  <si>
    <t>Suremontuoto (įrengto) pėsčiųjų ir dviračių tako ilgis</t>
  </si>
  <si>
    <t>11.01.01.193</t>
  </si>
  <si>
    <t>Raseinių m. Trumposios g. (11R81) kapitalinis remontas</t>
  </si>
  <si>
    <t>Kapitaliai suremontuotos Raseinių m. Trumposios g. (11R81) ilgis</t>
  </si>
  <si>
    <t>0,11</t>
  </si>
  <si>
    <t>11.01.01.195</t>
  </si>
  <si>
    <t>Raseinių m. Aguonų g. (11R1) dalies ( nuo Bagdoniškės iki Vaižganto g.) kapitalinis remontas</t>
  </si>
  <si>
    <t>Kapitaliai suremontuotos Raseinių m. Aguonų g. (11R1) dalies ( nuo Bagdoniškės iki Vaižganto g.) ilgis</t>
  </si>
  <si>
    <t>0,61</t>
  </si>
  <si>
    <t>11.01.01.196</t>
  </si>
  <si>
    <t>Raseinių m. Ginučių g. (11R24) kapitalinis remontas</t>
  </si>
  <si>
    <t>Kapitaliai suremontuotos Raseinių m. Ginučių g. (11R24) ilgis</t>
  </si>
  <si>
    <t>0,39</t>
  </si>
  <si>
    <t>11.01.01.200</t>
  </si>
  <si>
    <t>Ariogalos sen. Butkiškės k. Kranto g. (1B1) kapitalinis remontas</t>
  </si>
  <si>
    <t>Kapitaliai suremontuotos Ariogalos sen. Butkiškės k. Kranto g. (1B1) ilgis</t>
  </si>
  <si>
    <t>11.01.01.201</t>
  </si>
  <si>
    <t>Betygalos sen. Požečių k. Alyvų g. (2P3) kapitalinis remontas</t>
  </si>
  <si>
    <t>Kapitaliai suremontuotos Betygalos sen. Požečių k. Alyvų g. (2P3) ilgis</t>
  </si>
  <si>
    <t>0,27</t>
  </si>
  <si>
    <t>11.01.01.202</t>
  </si>
  <si>
    <t>Girkalnio sen. Girkalnio mstl. Šiaurės g. (3G2) kapitalinis remontas</t>
  </si>
  <si>
    <t>Kapitaliai suremontuotos Girkalnio sen. Girkalnio mstl. Šiaurės g. (3G2) ilgis</t>
  </si>
  <si>
    <t>1,10</t>
  </si>
  <si>
    <t>11.01.01.203</t>
  </si>
  <si>
    <t>Šiluvos sen. Šiluvos mstl. Šilo g. (9S3) kapitalinis remontas</t>
  </si>
  <si>
    <t>Kapitaliai suremontuotos Šiluvos sen. Šiluvos mstl. Šilo g. (9S3) ilgis</t>
  </si>
  <si>
    <t>0,59</t>
  </si>
  <si>
    <t>11.01.01.207</t>
  </si>
  <si>
    <t>Ariogalos sen., Milašaičių k. Šventupio g. (1M2) dalies kapitalinis remontas</t>
  </si>
  <si>
    <t>Kapitaliai suremontuotos Ariogalos sen. Milašaičių k. Šventupio g. (1 M2) ilgis</t>
  </si>
  <si>
    <t>0,73</t>
  </si>
  <si>
    <t>11.01.01.208</t>
  </si>
  <si>
    <t>Kalnujų sen. Palendrių k. Piliakalnio g. (4PL1) dalies kapitalinis remontas</t>
  </si>
  <si>
    <t>Kapitaliai suremontuotos Kalnujų sen. Palendrių k. Piliakalnio g. (4PL1) ilgis</t>
  </si>
  <si>
    <t>1,70</t>
  </si>
  <si>
    <t>Kalnujų sen. Palendrių k. Piliakalnio g. (4PL1) dalies parengtas techninis projektas ir ekspertizė</t>
  </si>
  <si>
    <t>11.01.01.209</t>
  </si>
  <si>
    <t>Kalnujų sen. Palendrių k. Sūpuoklių g. (4PL3) kapitalinis remontas</t>
  </si>
  <si>
    <t>Kapitališkai suremontuotos gatvės ilgis</t>
  </si>
  <si>
    <t>0,40</t>
  </si>
  <si>
    <t>11.01.01.210</t>
  </si>
  <si>
    <t>Viduklės mstl. Žalioji g. (10VD25) kapitalinis remontas</t>
  </si>
  <si>
    <t>0,50</t>
  </si>
  <si>
    <t>11.01.01.211</t>
  </si>
  <si>
    <t>Girkalnio sen. Pramedžiavos k. Saulėtekio g. (3P2) kapitalinis remontas</t>
  </si>
  <si>
    <t>0,29</t>
  </si>
  <si>
    <t>11.01.01.212</t>
  </si>
  <si>
    <t>Ariogalos m. Liepų g. (12A18) kapitalinis remontas</t>
  </si>
  <si>
    <t>0,17</t>
  </si>
  <si>
    <t>11.01.01.213</t>
  </si>
  <si>
    <t>Girkalnio mstl. Ateities g. (3G1) kapitalinis remontas</t>
  </si>
  <si>
    <t>0,88</t>
  </si>
  <si>
    <t>11.01.01.214</t>
  </si>
  <si>
    <t>Raseinių m. Mokyklos g. (11R39c) (iki Rytų g.) kapitalinis remontas</t>
  </si>
  <si>
    <t>0,32</t>
  </si>
  <si>
    <t>11.01.01.215</t>
  </si>
  <si>
    <t>Raseinių m. Laukų g. (11R39) ( nuo Sodų g.) kapitalinis remontas</t>
  </si>
  <si>
    <t>0,09</t>
  </si>
  <si>
    <t>11.01.01.68</t>
  </si>
  <si>
    <t>Raseinių m. prekyvietės ir viešųjų erdvių modernizavimas (Vytauto Didžiojo g., Žemaitės g., V. Grybo g. ir Algirdo g.)</t>
  </si>
  <si>
    <t>Įvykdytų įsipareigojimų pagal Raseinių m. prekyvietės ir viešųjų erdvių modernizavimo (Vytauto Didžiojo g., Žemaitės g., V. Grybo g. ir Algirdo g.) sutartį procentas</t>
  </si>
  <si>
    <t>11.01.02</t>
  </si>
  <si>
    <t>Modernizuoti ir plėtoti apšvietimo infrastruktūrą, gerinant darnaus judumo  sąlygas ir saugumą 02</t>
  </si>
  <si>
    <t>Įgyvendintų apšvietimo infrastruktūros modernizavimo ir/ar plėtros projektų skaičius</t>
  </si>
  <si>
    <t>11.01.02.04</t>
  </si>
  <si>
    <t>Raseinių  r. sav. miestų, kaimų ir miestelių apšvietimo tinklų rekonstrukcija ir įrengimas</t>
  </si>
  <si>
    <t>Vietovių, kuriose įrengti arba atnaujinti, šviestuvai, skaičius</t>
  </si>
  <si>
    <t>11.01.03</t>
  </si>
  <si>
    <t>Atnaujinti ir plėtoti gyvenamosios aplinkos infrastruktūrą, mažinant energijos sąnaudas ir oro teršimą, naudojant atsinaujinančius išteklius 03</t>
  </si>
  <si>
    <t>Vietovių, kuriose atnaujinta ir/ar plėtota gyvenamosios aplinkos infrastruktūrą skaičius</t>
  </si>
  <si>
    <t>Įgyvendintų gyvenamosios aplinkos infrastruktūros atnaujinimo ir/ar plėtros projektų skaičius</t>
  </si>
  <si>
    <t>11.01.03.101</t>
  </si>
  <si>
    <t>Investicija į UAB "Raseinių šilumos tinklai" daugiabučių namų šilumos punktų vizualizacijos ir karšto vandens skaitliukų su nuotoliniu nuskaitymu įrengimas</t>
  </si>
  <si>
    <t>Modestas Globys; Robertas Pareigis</t>
  </si>
  <si>
    <t>Daugiabučių namų šilumos punktų, kuriuose įrengtas vizualizacijos ir karšto vandens skaitliukų su nuotoliniu nuskaitymas, skaičius</t>
  </si>
  <si>
    <t>11.01.03.104</t>
  </si>
  <si>
    <t>Atsinaujinančių saulės energijos išteklių panaudojimas Raseinių rajono savivaldybės visuomeninės ir gyvenamosios paskirties pastatuose</t>
  </si>
  <si>
    <t>Vietinio ūkio ir turto valdymo skyrius; Strateginio planavimo ir projektų valdymo skyrius</t>
  </si>
  <si>
    <t>Jūratė Verde; Robertas Pareigis</t>
  </si>
  <si>
    <t>04.03.05.01.</t>
  </si>
  <si>
    <t>Parengtos dokumentacijos, skirtos pastatų, kuriuose numatyta įdiegti atsinaujinančių saulės energijos išteklių panaudojimo priemones Raseinių r. sav., skaičius</t>
  </si>
  <si>
    <t>11.01.03.105</t>
  </si>
  <si>
    <t>Raseinių m. daugiabučių namų kiemų kompleksinis tvarkymas</t>
  </si>
  <si>
    <t>Artūras Kosa; Donatas Ridikas</t>
  </si>
  <si>
    <t>Sutvarkytų daugiabučių namų kiemų Jaunimo g. 17A, Dubysos g. 14 ir 16, Jaunimo 21, 23, 25 Raseinių m., skaičius</t>
  </si>
  <si>
    <t>11.01.03.106</t>
  </si>
  <si>
    <t>Viešosios erdvės prie Raseinių miesto III tvenkinio atnaujinimas</t>
  </si>
  <si>
    <t>05.03.01.01.</t>
  </si>
  <si>
    <t>Viešųjų erdvių prie Raseinių miesto III tvenkinio atnaujinimui parengtų projektinių dokumentų skaičius</t>
  </si>
  <si>
    <t>11.01.03.110</t>
  </si>
  <si>
    <t>Raseinių rajono savivaldybės atsinaujinančių išteklių energijos naudojimo plėtros veiksmų planas iki 2030 m.</t>
  </si>
  <si>
    <t>Parengtas Raseinių rajono savivaldybės atsinaujinančių išteklių energijos naudojimo plėtros veiksmų planas iki 2030 m.</t>
  </si>
  <si>
    <t>11.01.03.111</t>
  </si>
  <si>
    <t>Administracinio pastato (V.Kudirkos g.5, Raseiniai) išorės sutvarkymas ir lietaus surinkimo sistemos įrengimas</t>
  </si>
  <si>
    <t>Imantas Piekus</t>
  </si>
  <si>
    <t>Atliktų darbų, sutvarkant Administracinio pastato (V.Kudirkos g.5, Raseiniai) išorę ir įrengiant lietaus surinkimo sistemą, procentas</t>
  </si>
  <si>
    <t>11.01.03.113</t>
  </si>
  <si>
    <t>Atsinaujinančių energijos išteklių panaudojimas Raseinių rajono savivaldybės administracijos ir seniūnijų pastatuose</t>
  </si>
  <si>
    <t>132 kW galios saulės fotovoltinės elektrinės įrengimo ant Raseinių rajono savivaldybės administracijos ir seniūnijų pastatų stogų projekto įgyvendinimo procentas</t>
  </si>
  <si>
    <t>04.03.06.01.</t>
  </si>
  <si>
    <t>11.01.03.114</t>
  </si>
  <si>
    <t>Atsinaujinančių energijos išteklių panaudojimas Raseinių r. Ariogalos lopšelio-darželio pastatuose</t>
  </si>
  <si>
    <t>Raseinių r. Ariogalos lopšelis-darželis</t>
  </si>
  <si>
    <t>Ieva Berštautaitė</t>
  </si>
  <si>
    <t>41 kW galios saulės elektrinės įrengimo ant Raseinių rajono Ariogalos lopšelio-darželio stogo projekto įgyvendinimo procentas</t>
  </si>
  <si>
    <t>11.01.03.115</t>
  </si>
  <si>
    <t>Atsinaujinančių energijos išteklių panaudojimas Raseinių lopšelio-darželio „Saulutė“ pastate</t>
  </si>
  <si>
    <t>Raseinių lopšelis-darželis „Saulutė“</t>
  </si>
  <si>
    <t>Indrė Matevičienė</t>
  </si>
  <si>
    <t>45kW galios saulės fotovoltinės elektrinės įrengimo ant Raseinių lopšelio-darželio „Saulutė“ pastato stogo projekto įgyvendinimo procentas</t>
  </si>
  <si>
    <t>11.01.03.116</t>
  </si>
  <si>
    <t>Atsinaujinančių energijos išteklių panaudojimas Raseinių lopšelio-darželio „Liepaitė“ pastatuose</t>
  </si>
  <si>
    <t>Raseinių lopšelis-darželis „Liepaitė“</t>
  </si>
  <si>
    <t>Aušra Jankauskienė</t>
  </si>
  <si>
    <t>68kW galios saulės fotovoltinės elektrinės įrengimo ant Raseinių lopšelio-darželio „Liepaitė“ pastatų stogų projekto įgyvendinimo procentas</t>
  </si>
  <si>
    <t>11.01.03.117</t>
  </si>
  <si>
    <t>Atsinaujinančių energijos išteklių panaudojimas Raseinių r. Ariogalos gimnazijos pastate</t>
  </si>
  <si>
    <t>Raseinių r. Ariogalos gimnazija</t>
  </si>
  <si>
    <t>Arvydas Stankus</t>
  </si>
  <si>
    <t>80 kW galios saulės fotovoltinės elektrinės įrengimo ant Raseinių r. Ariogalos gimnazijos  pastato stogo projekto įgyvendinimo procentas</t>
  </si>
  <si>
    <t>11.01.03.119</t>
  </si>
  <si>
    <t>Atsinaujinančių energijos išteklių panaudojimas Raseinių r. Viduklės Simono Stanevičiaus gimnazijos pastatuose</t>
  </si>
  <si>
    <t>Raseinių r. Viduklės Simono Stanevičiaus gimnazija</t>
  </si>
  <si>
    <t>90 kW galios saulės fotovoltinės elektrinės įrengimo ant  Raseinių r. Viduklės Simono Stanevičiaus gimnazijos pastato stogo projekto įgyvendinimo procentas</t>
  </si>
  <si>
    <t>11.01.03.120</t>
  </si>
  <si>
    <t>Atsinaujinančių energijos išteklių panaudojimas Raseinių kūno kultūros ir sporto centro pastate</t>
  </si>
  <si>
    <t>25 kW galios Saulės fotovoltinės elektrinės įrengimas ant  Raseinių kūno kultūros ir sporto centro pastato stogo projekto įgyvendinimo procentas</t>
  </si>
  <si>
    <t>11.01.03.121</t>
  </si>
  <si>
    <t>Atsinaujinančių energijos išteklių panaudojimas Raseinių r. Blinstrubiškių socialinės globos namų sklype</t>
  </si>
  <si>
    <t>Raseinių r. Blinstrubiškių socialinės globos namai</t>
  </si>
  <si>
    <t>250 kW galios saulės fotovoltinės elektrinės įrengimo ant Raseinių r. Blinkstrubiškių socialinės globos namų sklypo projekto įgyvendinimo procentas</t>
  </si>
  <si>
    <t>11.01.03.122</t>
  </si>
  <si>
    <t>Atsinaujinančių energijos išteklių panaudojimas Raseinių Marcelijaus Martinaičio viešosios bibliotekos pastate</t>
  </si>
  <si>
    <t>46 kW galios saulės fotovoltinės elektrinės įrengimo ant Raseinių Marcelijaus Martinaičio viešosios bibliotekos  pastato stogo,  projekto įgyvendinimo procentas</t>
  </si>
  <si>
    <t>11.01.03.123</t>
  </si>
  <si>
    <t>Atsinaujinančių energijos išteklių panaudojimas Raseinių Šaltinio progimnazijos pastate</t>
  </si>
  <si>
    <t>Algimanta Vežbavičienė; Vaiva Zubrickienė</t>
  </si>
  <si>
    <t>90 kW galios saulės fotovoltinės elektrinės įrengimo ant Raseinių Šaltinio progimnazijos pastato stogo projekto įgyvendinimo procentas</t>
  </si>
  <si>
    <t>11.01.03.124</t>
  </si>
  <si>
    <t>Dokumentacijos rengimas ES ir kitų fondų finansavimui gauti</t>
  </si>
  <si>
    <t>Jurgita Petrulienė; Jūratė Verde</t>
  </si>
  <si>
    <t>01.01.02.03.</t>
  </si>
  <si>
    <t>11.01.03.125</t>
  </si>
  <si>
    <t>Investavimas į UAB „Raseinių šilumos tinklai“ (Raseinių miesto katilinės verdančio sluoksnio biokuro 7 ir 3 MWh katilų šilumokaičių vamzdynų keitimas)</t>
  </si>
  <si>
    <t>Atliktas katilinės remontas</t>
  </si>
  <si>
    <t>11.01.03.126</t>
  </si>
  <si>
    <t>Investavimas į UAB „Raseinių šilumos tinklai“ (Blinstrubiškių katilinės susidėvėjusios įrangos keitimas)</t>
  </si>
  <si>
    <t>11.01.03.127</t>
  </si>
  <si>
    <t>Atsinaujinančių energijos išteklių panaudojimas Prezidento Jono Žemaičio gimnazijos pastate</t>
  </si>
  <si>
    <t>Linas Dargevičius</t>
  </si>
  <si>
    <t>11.01.03.26</t>
  </si>
  <si>
    <t>Raseinių r. sav. seniūnijų administracinių pastatų (Girkalnio, Viduklės, Betygalos, Kalnujų, Paliepių)  kapitalinis remontas</t>
  </si>
  <si>
    <t>Donatas Ridikas</t>
  </si>
  <si>
    <t>Kapitališkai suremontuotų seniūnijų skaičius</t>
  </si>
  <si>
    <t>11.01.03.28</t>
  </si>
  <si>
    <t>Raseinių rajono kultūros centro Raseiniuose, Vytauto Didžiojo g. 10, rekonstravimas, infrastruktūros pritaikymas visuomenės poreikiams</t>
  </si>
  <si>
    <t>Atliktų darbų, įskaitant projektavimą (rekonstruojant Raseinių rajono kultūros centro Raseiniuose, Vytauto Didžiojo g. 10, pastatą, įskaitant įrangos įsigijimą), procentas</t>
  </si>
  <si>
    <t>11.01.03.32</t>
  </si>
  <si>
    <t>Investicija į UAB "Raseinių autobusų parkas" (Viešojo transporto plėtrai)</t>
  </si>
  <si>
    <t>Įsigytų autobusų skaičius</t>
  </si>
  <si>
    <t>11.01.03.59</t>
  </si>
  <si>
    <t>Komunalinių atliekų tvarkymo infrastruktūros atnaujinimas ir  plėtra Raseinių rajono savivaldybėje</t>
  </si>
  <si>
    <t>Egidijus Alijauskas; Jūratė Verde; Tomas Andriulis</t>
  </si>
  <si>
    <t>Komunalinių atliekų surinkimo ir pirminio rūšiavimo infrastruktūros (atiliekų surinkimo aikštelių ir DGASA Gėluvoje) sukūrimo, įskaitant projektavimą, procentas</t>
  </si>
  <si>
    <t>11.01.03.65</t>
  </si>
  <si>
    <t>Naujų kapinių įrengimas Dumšiškių kaime, Raseinių r.</t>
  </si>
  <si>
    <t>Armandas Mockus; Donatas Ridikas</t>
  </si>
  <si>
    <t>Įrengtų naujų kapinių Dumšiškių kaime, Raseinių r., įrengiant pradinę būtiną infrastruktūrą, skaičius</t>
  </si>
  <si>
    <t>11.01.03.82</t>
  </si>
  <si>
    <t>Vosiliškio kapinių įrengimas (išplėtimas)</t>
  </si>
  <si>
    <t>Antanas Valantinas</t>
  </si>
  <si>
    <t>Parengtos dokumentacijos, Vosiliškio kapinių išplėtimui (įrengimui), skaičius</t>
  </si>
  <si>
    <t>11.01.03.93</t>
  </si>
  <si>
    <t>Bendruomeninių vaikų globos namų ir vaikų dienos centrų tinklo plėtra Raseinių rajono savivaldybėje</t>
  </si>
  <si>
    <t>Egidijus Alijauskas; Loreta Laugalienė; Viktorija Vaičiuvienė</t>
  </si>
  <si>
    <t>Įsigytų ir atnaujintų bendruomeninių vaikų globos namų ir vaikų dienos centrų tinklo plėtrai skirtų patalpų ir būstų Raseinių r. sav. Raseinių ir Ariogalos m. (Vytenio 11, Ariogala)skaičius</t>
  </si>
  <si>
    <t>11.01.05</t>
  </si>
  <si>
    <t>Plėtoti ir modernizuoti vandens tiekimo ir nuotekų šalinimo infrastruktūrą ir jos inventorizavimo sistemą 05</t>
  </si>
  <si>
    <t>Gyventojų būstų, prisijungusių prie nuotekų surinkimo tinklų, dalis nuo bendro būstų skaičiaus</t>
  </si>
  <si>
    <t>70,00</t>
  </si>
  <si>
    <t>11.01.05.09</t>
  </si>
  <si>
    <t>Investavimas į UAB "Raseinių vandenys" (Magistralinių  nuotekų tinklų tiesimas ir valymo įrenginių statyba Raseinių r. sav., Nemakščių sen., Nemakščių mstl.)</t>
  </si>
  <si>
    <t>Algirdas Kumpikevičius; Robertas Pareigis</t>
  </si>
  <si>
    <t>Atliktų darbų, vykdant magistralinių  nuotekų tinklų tiesimą ir valymo įrenginių statybą Raseinių r. sav., Nemakščių sen., Nemakščių mstl., procentas</t>
  </si>
  <si>
    <t>11.01.05.10</t>
  </si>
  <si>
    <t>Investavimas į UAB "Raseinių vandenys" Raseinių r. sav. Ariogalos k. sen. Gėluvos k. vandentiekio ir nuotekų tinklų statyba</t>
  </si>
  <si>
    <t>Atliktų darbų, vykdant Raseinių r. sav. Ariogalos k. sen. Gėluvos k. vandentiekio ir nuotekų tinklų statyb, procentas</t>
  </si>
  <si>
    <t>11.01.05.22</t>
  </si>
  <si>
    <t>Investicija į UAB „Raseinių vandenys" (Vandentiekio ir buitinių nuotekų tinklų statyba Raseiniuose, sodininkų bendrijose „Dubysa" ir „Raizgupis")</t>
  </si>
  <si>
    <t>Atliktų darbų, vykdant vandentiekio ir buitinių nuotekų tinklų statybą Raseiniuose, sodininkų bendrijose „Dubysa" ir „Raizgupis" (2022 m. paklojant apie 450 m nuotekų tinklų), procentas</t>
  </si>
  <si>
    <t>11.01.05.31</t>
  </si>
  <si>
    <t>Investavimas į UAB "Raseinių vandenys" (Raseinių r. sav. Viduklės sen. Virgainių gyv. inž. tinklų  statyba)</t>
  </si>
  <si>
    <t>Atliktų darbų, vykdant Raseinių r. sav. Viduklės sen. Virgainių gyv. inž. tinklų statybą, procentas</t>
  </si>
  <si>
    <t>11.01.05.46</t>
  </si>
  <si>
    <t>Investicija į UAB "Raseinių vandenys“ vandentvarkos objektų inventorizacija</t>
  </si>
  <si>
    <t>Atlikta vandentvarkos objektų inventorizacija</t>
  </si>
  <si>
    <t>11.01.05.63</t>
  </si>
  <si>
    <t>Investicija į UAB "Raseinių vandenys" (Raseinių r.  sav. vandens kokybės gerinimas devyniuose kaimuose)</t>
  </si>
  <si>
    <t>Atliktų darbų gerinant vandens kokybę, procentas</t>
  </si>
  <si>
    <t>11.01.05.71</t>
  </si>
  <si>
    <t>Investavimas į UAB "Raseinių vandenys" (Geriamojo vandens kokybės užtikrinimo priemonių įrengimas Alėjų k., Anžilių k., Paliepių k., Šliužų k.)</t>
  </si>
  <si>
    <t>Įrengtų geriamojo vandens kokybės užtikrinimui  reikalingų priemonių Raseinių r. sav. Alėjų k., Anžilių k., Paliepių k., Šliužų k., skaičius</t>
  </si>
  <si>
    <t>11.01.05.73</t>
  </si>
  <si>
    <t>Investicija į UAB "Raseinių vandenys" (Vandens tiekimo ir nuotekų infrastruktūros plėtra ir rekonstrukcija Raseinių rajono savivaldybėje. III etapas) Ariogalos m. Derliaus, P. Cvirkos, Dubysos, Ateities, Šlaitų, Vyšnių, Smėlynų ir Vytauto g.</t>
  </si>
  <si>
    <t>Atliktų darbų, vykdant vandens tiekimo ir nuotekų tinklų statybą ir rekonstravimą Raseinių r. sav. Ariogalos m. Derliaus, P. Cvirkos, Dubysos, Ateities, Šlaitų, Vyšnių, Smėlynų ir Vytauto g., procentas</t>
  </si>
  <si>
    <t>11.01.05.76</t>
  </si>
  <si>
    <t>Investavimas į UAB „Raseinių vandenys“ (Raseinių nuotekų valymo įrenginių preso įsigijimas)</t>
  </si>
  <si>
    <t>Įsigytas dumblo apdorojimo presas</t>
  </si>
  <si>
    <t>12</t>
  </si>
  <si>
    <t>APLINKOS APSAUGOS IR VISUOMENĖS SAUGUMO UŽTIKRINIMO PROGRAMA</t>
  </si>
  <si>
    <t>12.01</t>
  </si>
  <si>
    <t>Gerinti gyvenimo kokybę rajone, kuriant švarią, sveiką, saugią aplinką 01</t>
  </si>
  <si>
    <t>Įyvendintų Savivaldybės teritorijos kraštovaizdžio patrauklumą, aplinkosaugą, viešąją tvarką bei saugumą gerinančių priemonių skaičius</t>
  </si>
  <si>
    <t>12.01.01</t>
  </si>
  <si>
    <t>Aplinkos kokybės išsaugojimas, gerinimas, prevencinių priemonių įgyvendinimas</t>
  </si>
  <si>
    <t>Tomas Andriulis</t>
  </si>
  <si>
    <t>Įgyvendintų aplinkos kokybės išsaugojimo, prevencinių priemonių diegimo priemonių skaičius</t>
  </si>
  <si>
    <t>12.01.01.02</t>
  </si>
  <si>
    <t>Bendrasis Savivaldybės sveikatos apsaugos rėmimo specialiosios programos priemonių finansavimas</t>
  </si>
  <si>
    <t>Finansuojamų sveikatos rėmimo specialiosios programos priemonių skaičius</t>
  </si>
  <si>
    <t>SB (AA)</t>
  </si>
  <si>
    <t>12.01.01.03</t>
  </si>
  <si>
    <t>Bendrasis priemonių numatytų LR Medžioklės įstatyme, rėmimas, finansavimas</t>
  </si>
  <si>
    <t>05.04.01.01.</t>
  </si>
  <si>
    <t>Finansuotas projektų skaičius</t>
  </si>
  <si>
    <t>12.01.01.05</t>
  </si>
  <si>
    <t>Aplinkos kokybės gerinimas ir apsauga</t>
  </si>
  <si>
    <t>Įgyvendintas aplinkos kokybės gerinimo ir aplinkos apsaugos priemonių skaičius</t>
  </si>
  <si>
    <t>12.01.01.06</t>
  </si>
  <si>
    <t>Atliekų, kurių turėtojo nustatyti neįmanoma arba kuris nebeegziztuoja, tvarkymas</t>
  </si>
  <si>
    <t>Įgyvendintas atliekų, kurių turėtojo nustatyti neįmanoma arba kuris nebeegzistuoja, tvarkymo priemonių skaičius</t>
  </si>
  <si>
    <t>12.01.01.07</t>
  </si>
  <si>
    <t>Visuomenės švietimas ir mokymas aplinkosaugos klausimais</t>
  </si>
  <si>
    <t>Tomas Andriulis; Vilma Kundrotienė</t>
  </si>
  <si>
    <t>Finansuotas ir įgyvendintas švietimo ir mokymo aplinkos apsaugos, gamtos pažinimo tematika veiklų,tarp jų  susisijusių su kvalifikacijos kėlimu, skaičius</t>
  </si>
  <si>
    <t>Įgyvendintas aplinkos gerinimo, švarinimo akcijų, talkų, švietimo organizavimo veiklų  skaičius</t>
  </si>
  <si>
    <t>12.01.01.08</t>
  </si>
  <si>
    <t>Atliekų tvarkymo infrastruktūros plėtra</t>
  </si>
  <si>
    <t>Įsigytas konteinerių skaičius</t>
  </si>
  <si>
    <t>12.01.01.09</t>
  </si>
  <si>
    <t>Želdynų ir želdinių apsauga, tvarkymas, būklės stebėsena, želdynų kūrimas, želdinių veisimas</t>
  </si>
  <si>
    <t>Įgyvendintų priemonių, susijusių su  želdynų ir želdinių apsauga, tvarkymu, būklės stebėsena, želdynų kūrimu, inventorizacijos, želdinių veisimu (projektų kt. dokumentacijos rengimo),  kvalifikacijos kėlimu,  skaičius</t>
  </si>
  <si>
    <t>12.01.01.10</t>
  </si>
  <si>
    <t>Aplinkos monitoringo, stebėsenos vykdymas</t>
  </si>
  <si>
    <t>Donatas Dabžanskis; Vilma Kundrotienė</t>
  </si>
  <si>
    <t>12.01.02</t>
  </si>
  <si>
    <t>Mažinti taršą ir jos poveikį aplinkai</t>
  </si>
  <si>
    <t>Įgyvendintų kraštovaizdžio apsaugos ir patrauklumo didinimo priemonių skaičius</t>
  </si>
  <si>
    <t>12.01.02.06</t>
  </si>
  <si>
    <t>Kraštovaizdžio, žaliųjų plotų apsaugos, tvarkymo, želdinių sveikinimo ir kt. dokumentacijos rengimas</t>
  </si>
  <si>
    <t>Parengtas dokumentų skaičius</t>
  </si>
  <si>
    <t>Parengtų parkų, skverų,  techninių projektų, informacinės sklaidos priemonių  skaičius</t>
  </si>
  <si>
    <t>12.01.02.10</t>
  </si>
  <si>
    <t>Bešeimininkių  gyvūnų priežiūra</t>
  </si>
  <si>
    <t>Sugautas, sutvarkytas gyvūnų skaičius</t>
  </si>
  <si>
    <t>12.01.02.11</t>
  </si>
  <si>
    <t>Priemonių, reikalingų aplinkos būklei stebėti, gerinti bei gamtinei aplinkai gausinti įsigijimas</t>
  </si>
  <si>
    <t>Įgyvendintas priemonių skaičius (įžuvinti tvenkiniai, atlikta meterologinė patikra,  įsigytos kt. reikalingos priemonės)</t>
  </si>
  <si>
    <t>12.01.02.12</t>
  </si>
  <si>
    <t>Komunalinių atliekų tvarkymas</t>
  </si>
  <si>
    <t>Aptarnaujamų atliekų turėtojų skaičius</t>
  </si>
  <si>
    <t>33,80</t>
  </si>
  <si>
    <t>12.01.02.13</t>
  </si>
  <si>
    <t>Asbesto turinčių gaminių atliekų surinkimas apvažiavimo būdu, transportavimas ir šalinimas</t>
  </si>
  <si>
    <t>Sutvarkytas asbesto atliekų kiekis</t>
  </si>
  <si>
    <t>12.01.03</t>
  </si>
  <si>
    <t>Gerinti viešąjį saugumą, įgyvendinant prevencines ir viešosios tvarkos užtikrinimo priemones</t>
  </si>
  <si>
    <t>Donatas Dabžanskis</t>
  </si>
  <si>
    <t>Savivaldybės teritorijoje užregistruotų nusikalstamų veikų, tenkančių 100.000-ių gyventojų, santykis su šalies rodikliu</t>
  </si>
  <si>
    <t>97,00</t>
  </si>
  <si>
    <t>12.01.03.01</t>
  </si>
  <si>
    <t>Atnaujinti ir plėsti pažeidimų fiksavimo priemones Raseinių rajone</t>
  </si>
  <si>
    <t>Artūras Košikas; Donatas Dabžanskis; Rimantas Simonavičius</t>
  </si>
  <si>
    <t>Įrengtas, atnaujintas Įsigytas vaizdo stebėjimo (mobilių) kamerų skaičius</t>
  </si>
  <si>
    <t>Suorganizuotų mokymų, kursų, seminarų, renginių ir dalyvių (asmenų) juose skaičius</t>
  </si>
  <si>
    <t>12.01.03.02</t>
  </si>
  <si>
    <t>Viešosios tvarkos užtikrinimo prevencinėms priemonėms vykdyti</t>
  </si>
  <si>
    <t>Donatas Dabžanskis; Kęstutis Jonikas; Rimantas Simonavičius</t>
  </si>
  <si>
    <t>Įgyvendintų prevencinių priemonių skaičius</t>
  </si>
  <si>
    <t>12.01.04</t>
  </si>
  <si>
    <t>Stiprinti pasiruošimą ekstremalioms ir kt. situacijoms</t>
  </si>
  <si>
    <t>Priemonių, skirtų pasiruošimui ekstremalioms situacijoms, įgyvendinimo skaičius</t>
  </si>
  <si>
    <t>12.01.04.01</t>
  </si>
  <si>
    <t>Situacijų, įvykusių avarijų metu valdymas ir jų pasekmių likvidavimas</t>
  </si>
  <si>
    <t>Įsigytas likvidavimui reikalingų priemonių ir paslaugų skaičius</t>
  </si>
  <si>
    <t>12.01.04.03</t>
  </si>
  <si>
    <t>Visuomenės švietimas ir mokymas civilinės ir kt. saugos klausimais</t>
  </si>
  <si>
    <t>Įgyvendintų viešinimo priemonių skaičius (vnt.)</t>
  </si>
  <si>
    <t>12.01.04.04</t>
  </si>
  <si>
    <t>Priešgaisrinės sistemos infrastruktūros atnaujinimas ir plėtra</t>
  </si>
  <si>
    <t>Albinas Stakauskas; Seniūnijų seniūnai</t>
  </si>
  <si>
    <t>Įsigytų, įrengtų atnaujintų hidrantų skaičius</t>
  </si>
  <si>
    <t>12.01.04.05</t>
  </si>
  <si>
    <t>Priešgaisrinės saugos tarnybos veiklos organizavimas</t>
  </si>
  <si>
    <t>Raseinių priešgaisrinės saugos tarnyba</t>
  </si>
  <si>
    <t>Robertas Sitavičius</t>
  </si>
  <si>
    <t>Gaisrų gesinimas ir gelbėjimo darbai</t>
  </si>
  <si>
    <t>350,00</t>
  </si>
  <si>
    <t>172776857 Raseinių priešgaisrinės saugos tarnyba</t>
  </si>
  <si>
    <t>03.02.01.01.</t>
  </si>
  <si>
    <t>12.01.04.06</t>
  </si>
  <si>
    <t>Administracijos direktoriaus rezervas</t>
  </si>
  <si>
    <t>Panaudotų rezervo lėšų procentas</t>
  </si>
  <si>
    <t>01.06.01.04.</t>
  </si>
  <si>
    <t>12.01.04.07</t>
  </si>
  <si>
    <t>Raseinių rajono savivaldybės gaisrų prevencijos programos parengimas ir įgyvendinimas</t>
  </si>
  <si>
    <t>Europos Sąjungos paramos lėšos</t>
  </si>
  <si>
    <t>kelių priežiūros ir plėtros programos lėšos</t>
  </si>
  <si>
    <t>kiti finansavimo šaltiniai</t>
  </si>
  <si>
    <t>Valstybės biudžeto (pavedimų) lėšos</t>
  </si>
  <si>
    <t>paskolos lėšos</t>
  </si>
  <si>
    <t>SB- Savivaldybės biudžeto lėšos</t>
  </si>
  <si>
    <t>Savivaldybės aplinkos apsaugos rėmimo specialiosios programos lėšos</t>
  </si>
  <si>
    <t>Mokinio krepšelis</t>
  </si>
  <si>
    <t>Specialiosios lėšos (pajamos už atsitiktines paslaugas)</t>
  </si>
  <si>
    <t>Valstybės biudžeto specialiosios tikslinės dotacijos lėšos iš valstybės investicijų programos</t>
  </si>
  <si>
    <t>IŠ VISO:</t>
  </si>
  <si>
    <t>Robertas Pareigis; Jūratėtė Verde</t>
  </si>
  <si>
    <t>Valdas Butrimas</t>
  </si>
  <si>
    <t>Daiva Dapkūnaitė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</si>
</sst>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;&quot;&quot;"/>
  </numFmts>
  <fonts count="6" x14ac:knownFonts="1">
    <font>
      <sz val="11"/>
      <color rgb="FF000000"/>
      <name val="Calibri"/>
      <family val="2"/>
    </font>
    <font>
      <b/>
      <sz val="9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b/>
      <sz val="9"/>
      <color rgb="FF000000"/>
      <name val="times New Roman"/>
      <family val="2"/>
      <charset val="186"/>
    </font>
    <font>
      <b/>
      <sz val="9"/>
      <color rgb="FF000000"/>
      <name val="Arial"/>
      <family val="2"/>
      <charset val="186"/>
    </font>
    <font>
      <sz val="9"/>
      <color rgb="FF00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F6F0A6"/>
        <bgColor rgb="FFF6F0A6"/>
      </patternFill>
    </fill>
    <fill>
      <patternFill patternType="solid">
        <fgColor rgb="FFF6D59B"/>
        <bgColor rgb="FFF6D59B"/>
      </patternFill>
    </fill>
    <fill>
      <patternFill patternType="solid">
        <fgColor rgb="FFF6B764"/>
        <bgColor rgb="FFF6B764"/>
      </patternFill>
    </fill>
    <fill>
      <patternFill patternType="solid">
        <fgColor rgb="FFEBEBEB"/>
        <bgColor rgb="FFEBEBEB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wrapText="1"/>
    </xf>
    <xf numFmtId="0" fontId="2" fillId="2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center" wrapText="1" readingOrder="1"/>
    </xf>
    <xf numFmtId="0" fontId="3" fillId="0" borderId="12" xfId="0" applyNumberFormat="1" applyFont="1" applyFill="1" applyBorder="1" applyAlignment="1" applyProtection="1">
      <alignment horizontal="center" wrapText="1" readingOrder="1"/>
    </xf>
    <xf numFmtId="0" fontId="4" fillId="5" borderId="7" xfId="0" applyNumberFormat="1" applyFont="1" applyFill="1" applyBorder="1" applyAlignment="1" applyProtection="1">
      <alignment vertical="top" wrapText="1" readingOrder="1"/>
      <protection locked="0"/>
    </xf>
    <xf numFmtId="0" fontId="4" fillId="5" borderId="8" xfId="0" applyNumberFormat="1" applyFont="1" applyFill="1" applyBorder="1" applyAlignment="1" applyProtection="1">
      <alignment vertical="top" wrapText="1" readingOrder="1"/>
      <protection locked="0"/>
    </xf>
    <xf numFmtId="0" fontId="4" fillId="5" borderId="8" xfId="0" applyNumberFormat="1" applyFont="1" applyFill="1" applyBorder="1" applyAlignment="1" applyProtection="1">
      <alignment horizontal="left" vertical="top" wrapText="1" readingOrder="1"/>
      <protection locked="0"/>
    </xf>
    <xf numFmtId="164" fontId="4" fillId="5" borderId="8" xfId="0" applyNumberFormat="1" applyFont="1" applyFill="1" applyBorder="1" applyAlignment="1" applyProtection="1">
      <alignment horizontal="right" vertical="top" wrapText="1" readingOrder="1"/>
    </xf>
    <xf numFmtId="0" fontId="4" fillId="5" borderId="8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5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4" fillId="5" borderId="9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4" borderId="7" xfId="0" applyNumberFormat="1" applyFont="1" applyFill="1" applyBorder="1" applyAlignment="1" applyProtection="1">
      <alignment vertical="top" wrapText="1" readingOrder="1"/>
      <protection locked="0"/>
    </xf>
    <xf numFmtId="0" fontId="5" fillId="4" borderId="8" xfId="0" applyNumberFormat="1" applyFont="1" applyFill="1" applyBorder="1" applyAlignment="1" applyProtection="1">
      <alignment vertical="top" wrapText="1" readingOrder="1"/>
      <protection locked="0"/>
    </xf>
    <xf numFmtId="0" fontId="5" fillId="4" borderId="8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4" borderId="8" xfId="0" applyNumberFormat="1" applyFont="1" applyFill="1" applyBorder="1" applyAlignment="1" applyProtection="1">
      <alignment horizontal="right" vertical="top" wrapText="1" readingOrder="1"/>
    </xf>
    <xf numFmtId="0" fontId="5" fillId="4" borderId="8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4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4" borderId="9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3" borderId="7" xfId="0" applyNumberFormat="1" applyFont="1" applyFill="1" applyBorder="1" applyAlignment="1" applyProtection="1">
      <alignment vertical="top" wrapText="1" readingOrder="1"/>
      <protection locked="0"/>
    </xf>
    <xf numFmtId="0" fontId="5" fillId="3" borderId="8" xfId="0" applyNumberFormat="1" applyFont="1" applyFill="1" applyBorder="1" applyAlignment="1" applyProtection="1">
      <alignment vertical="top" wrapText="1" readingOrder="1"/>
      <protection locked="0"/>
    </xf>
    <xf numFmtId="0" fontId="5" fillId="3" borderId="8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3" borderId="8" xfId="0" applyNumberFormat="1" applyFont="1" applyFill="1" applyBorder="1" applyAlignment="1" applyProtection="1">
      <alignment horizontal="right" vertical="top" wrapText="1" readingOrder="1"/>
    </xf>
    <xf numFmtId="0" fontId="5" fillId="3" borderId="8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3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7" xfId="0" applyNumberFormat="1" applyFont="1" applyFill="1" applyBorder="1" applyAlignment="1" applyProtection="1">
      <alignment vertical="top" wrapText="1" readingOrder="1"/>
      <protection locked="0"/>
    </xf>
    <xf numFmtId="0" fontId="5" fillId="0" borderId="8" xfId="0" applyNumberFormat="1" applyFont="1" applyFill="1" applyBorder="1" applyAlignment="1" applyProtection="1">
      <alignment vertical="top" wrapText="1" readingOrder="1"/>
      <protection locked="0"/>
    </xf>
    <xf numFmtId="0" fontId="5" fillId="0" borderId="8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8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9" xfId="0" applyNumberFormat="1" applyFont="1" applyFill="1" applyBorder="1" applyAlignment="1" applyProtection="1">
      <alignment horizontal="right" vertical="top" wrapText="1" readingOrder="1"/>
      <protection locked="0"/>
    </xf>
    <xf numFmtId="164" fontId="5" fillId="0" borderId="8" xfId="0" applyNumberFormat="1" applyFont="1" applyFill="1" applyBorder="1" applyAlignment="1" applyProtection="1">
      <alignment horizontal="right" vertical="top" wrapText="1" readingOrder="1"/>
    </xf>
    <xf numFmtId="0" fontId="5" fillId="0" borderId="5" xfId="0" applyNumberFormat="1" applyFont="1" applyFill="1" applyBorder="1" applyAlignment="1" applyProtection="1">
      <alignment vertical="top" wrapText="1" readingOrder="1"/>
      <protection locked="0"/>
    </xf>
    <xf numFmtId="0" fontId="5" fillId="0" borderId="1" xfId="0" applyNumberFormat="1" applyFont="1" applyFill="1" applyBorder="1" applyAlignment="1" applyProtection="1">
      <alignment vertical="top" wrapText="1" readingOrder="1"/>
      <protection locked="0"/>
    </xf>
    <xf numFmtId="0" fontId="5" fillId="0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6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2" xfId="0" applyNumberFormat="1" applyFont="1" applyFill="1" applyBorder="1" applyAlignment="1" applyProtection="1">
      <alignment vertical="top" wrapText="1" readingOrder="1"/>
      <protection locked="0"/>
    </xf>
    <xf numFmtId="0" fontId="5" fillId="0" borderId="3" xfId="0" applyNumberFormat="1" applyFont="1" applyFill="1" applyBorder="1" applyAlignment="1" applyProtection="1">
      <alignment vertical="top" wrapText="1" readingOrder="1"/>
      <protection locked="0"/>
    </xf>
    <xf numFmtId="0" fontId="5" fillId="0" borderId="3" xfId="0" applyNumberFormat="1" applyFont="1" applyFill="1" applyBorder="1" applyAlignment="1" applyProtection="1">
      <alignment horizontal="left" vertical="top" wrapText="1" readingOrder="1"/>
      <protection locked="0"/>
    </xf>
    <xf numFmtId="164" fontId="5" fillId="0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3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0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0" borderId="4" xfId="0" applyNumberFormat="1" applyFont="1" applyFill="1" applyBorder="1" applyAlignment="1" applyProtection="1">
      <alignment horizontal="right" vertical="top" wrapText="1" readingOrder="1"/>
      <protection locked="0"/>
    </xf>
    <xf numFmtId="0" fontId="5" fillId="2" borderId="0" xfId="0" applyNumberFormat="1" applyFont="1" applyFill="1" applyAlignment="1" applyProtection="1">
      <alignment vertical="top" wrapText="1" readingOrder="1"/>
      <protection locked="0"/>
    </xf>
    <xf numFmtId="0" fontId="5" fillId="2" borderId="0" xfId="0" applyNumberFormat="1" applyFont="1" applyFill="1" applyAlignment="1" applyProtection="1">
      <alignment horizontal="left" vertical="top" wrapText="1" readingOrder="1"/>
      <protection locked="0"/>
    </xf>
    <xf numFmtId="164" fontId="5" fillId="2" borderId="0" xfId="0" applyNumberFormat="1" applyFont="1" applyFill="1" applyAlignment="1" applyProtection="1">
      <alignment horizontal="right" vertical="top" wrapText="1" readingOrder="1"/>
      <protection locked="0"/>
    </xf>
    <xf numFmtId="0" fontId="5" fillId="2" borderId="0" xfId="0" applyNumberFormat="1" applyFont="1" applyFill="1" applyAlignment="1" applyProtection="1">
      <alignment horizontal="center" vertical="top" wrapText="1" readingOrder="1"/>
      <protection locked="0"/>
    </xf>
    <xf numFmtId="0" fontId="5" fillId="2" borderId="0" xfId="0" applyNumberFormat="1" applyFont="1" applyFill="1" applyAlignment="1" applyProtection="1">
      <alignment horizontal="right" vertical="top" wrapText="1" readingOrder="1"/>
      <protection locked="0"/>
    </xf>
    <xf numFmtId="0" fontId="2" fillId="2" borderId="0" xfId="0" applyNumberFormat="1" applyFont="1" applyFill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wrapText="1" readingOrder="1"/>
    </xf>
    <xf numFmtId="0" fontId="4" fillId="6" borderId="1" xfId="0" applyNumberFormat="1" applyFont="1" applyFill="1" applyBorder="1" applyAlignment="1" applyProtection="1">
      <alignment vertical="top" wrapText="1" readingOrder="1"/>
      <protection locked="0"/>
    </xf>
    <xf numFmtId="0" fontId="4" fillId="6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4" fillId="6" borderId="1" xfId="0" applyNumberFormat="1" applyFont="1" applyFill="1" applyBorder="1" applyAlignment="1" applyProtection="1">
      <alignment horizontal="right" vertical="top" wrapText="1" readingOrder="1"/>
    </xf>
    <xf numFmtId="14" fontId="2" fillId="2" borderId="0" xfId="0" applyNumberFormat="1" applyFont="1" applyFill="1" applyAlignment="1" applyProtection="1">
      <alignment horizontal="center" wrapText="1"/>
    </xf>
    <xf numFmtId="0" fontId="2" fillId="2" borderId="0" xfId="0" applyNumberFormat="1" applyFont="1" applyFill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 readingOrder="1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7" borderId="8" xfId="0" applyNumberFormat="1" applyFont="1" applyFill="1" applyBorder="1" applyAlignment="1" applyProtection="1">
      <alignment horizontal="center" wrapText="1" readingOrder="1"/>
    </xf>
    <xf numFmtId="0" fontId="1" fillId="7" borderId="8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 wrapText="1" readingOrder="1"/>
    </xf>
    <xf numFmtId="0" fontId="1" fillId="0" borderId="8" xfId="0" applyNumberFormat="1" applyFont="1" applyFill="1" applyBorder="1" applyAlignment="1" applyProtection="1">
      <alignment horizontal="center" wrapText="1"/>
    </xf>
    <xf numFmtId="0" fontId="1" fillId="0" borderId="9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horizontal="center" wrapText="1"/>
    </xf>
    <xf numFmtId="0" fontId="1" fillId="2" borderId="0" xfId="0" applyNumberFormat="1" applyFont="1" applyFill="1" applyAlignment="1" applyProtection="1">
      <alignment horizontal="center" wrapText="1"/>
    </xf>
    <xf numFmtId="0" fontId="3" fillId="0" borderId="7" xfId="0" applyNumberFormat="1" applyFont="1" applyFill="1" applyBorder="1" applyAlignment="1" applyProtection="1">
      <alignment horizontal="center" wrapText="1" readingOrder="1"/>
    </xf>
    <xf numFmtId="0" fontId="3" fillId="0" borderId="5" xfId="0" applyNumberFormat="1" applyFont="1" applyFill="1" applyBorder="1" applyAlignment="1" applyProtection="1">
      <alignment horizontal="center" wrapText="1" readingOrder="1"/>
    </xf>
    <xf numFmtId="0" fontId="3" fillId="0" borderId="10" xfId="0" applyNumberFormat="1" applyFont="1" applyFill="1" applyBorder="1" applyAlignment="1" applyProtection="1">
      <alignment horizontal="center" wrapText="1" readingOrder="1"/>
    </xf>
    <xf numFmtId="0" fontId="3" fillId="0" borderId="11" xfId="0" applyNumberFormat="1" applyFont="1" applyFill="1" applyBorder="1" applyAlignment="1" applyProtection="1">
      <alignment horizontal="center" wrapText="1" readingOrder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0"/>
  <sheetViews>
    <sheetView tabSelected="1" workbookViewId="0">
      <selection activeCell="E582" sqref="E582"/>
    </sheetView>
  </sheetViews>
  <sheetFormatPr defaultRowHeight="12" x14ac:dyDescent="0.25"/>
  <cols>
    <col min="1" max="1" width="9.88671875" style="3" customWidth="1"/>
    <col min="2" max="2" width="42.44140625" style="3" customWidth="1"/>
    <col min="3" max="3" width="40.5546875" style="3" customWidth="1"/>
    <col min="4" max="4" width="27.33203125" style="3" customWidth="1"/>
    <col min="5" max="5" width="16.6640625" style="3" customWidth="1"/>
    <col min="6" max="6" width="12" style="3" customWidth="1"/>
    <col min="7" max="7" width="6.77734375" style="3" customWidth="1"/>
    <col min="8" max="8" width="10.77734375" style="3" customWidth="1"/>
    <col min="9" max="9" width="13" style="3" customWidth="1"/>
    <col min="10" max="11" width="13.109375" style="3" customWidth="1"/>
    <col min="12" max="12" width="14.109375" style="3" customWidth="1"/>
    <col min="13" max="13" width="5.6640625" style="3" customWidth="1"/>
    <col min="14" max="14" width="10.21875" style="3" customWidth="1"/>
    <col min="15" max="15" width="5.6640625" style="3" customWidth="1"/>
    <col min="16" max="16" width="11.5546875" style="3" customWidth="1"/>
    <col min="17" max="17" width="10.44140625" style="3" customWidth="1"/>
    <col min="18" max="18" width="35.88671875" style="3" customWidth="1"/>
    <col min="19" max="19" width="5.6640625" style="3" customWidth="1"/>
    <col min="20" max="20" width="10.33203125" style="3" customWidth="1"/>
    <col min="21" max="21" width="6.77734375" style="3" customWidth="1"/>
    <col min="22" max="22" width="10.33203125" style="3" customWidth="1"/>
    <col min="23" max="23" width="6.77734375" style="3" customWidth="1"/>
    <col min="24" max="24" width="9.21875" style="3" customWidth="1"/>
    <col min="25" max="25" width="6.77734375" style="3" customWidth="1"/>
    <col min="26" max="16384" width="8.88671875" style="3"/>
  </cols>
  <sheetData>
    <row r="1" spans="1:25" s="1" customForma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s="2" customFormat="1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6" spans="1:25" x14ac:dyDescent="0.25">
      <c r="A6" s="71" t="s">
        <v>1</v>
      </c>
      <c r="B6" s="66" t="s">
        <v>2</v>
      </c>
      <c r="C6" s="66" t="s">
        <v>3</v>
      </c>
      <c r="D6" s="66" t="s">
        <v>4</v>
      </c>
      <c r="E6" s="66" t="s">
        <v>5</v>
      </c>
      <c r="F6" s="66" t="s">
        <v>6</v>
      </c>
      <c r="G6" s="66" t="s">
        <v>7</v>
      </c>
      <c r="H6" s="64" t="s">
        <v>8</v>
      </c>
      <c r="I6" s="65"/>
      <c r="J6" s="65"/>
      <c r="K6" s="65"/>
      <c r="L6" s="66" t="s">
        <v>9</v>
      </c>
      <c r="M6" s="67"/>
      <c r="N6" s="67"/>
      <c r="O6" s="67"/>
      <c r="P6" s="66" t="s">
        <v>10</v>
      </c>
      <c r="Q6" s="66" t="s">
        <v>11</v>
      </c>
      <c r="R6" s="66" t="s">
        <v>12</v>
      </c>
      <c r="S6" s="67"/>
      <c r="T6" s="67"/>
      <c r="U6" s="67"/>
      <c r="V6" s="67"/>
      <c r="W6" s="67"/>
      <c r="X6" s="67"/>
      <c r="Y6" s="68"/>
    </row>
    <row r="7" spans="1:25" x14ac:dyDescent="0.25">
      <c r="A7" s="72"/>
      <c r="B7" s="62"/>
      <c r="C7" s="62"/>
      <c r="D7" s="62"/>
      <c r="E7" s="62"/>
      <c r="F7" s="62"/>
      <c r="G7" s="62"/>
      <c r="H7" s="62" t="s">
        <v>13</v>
      </c>
      <c r="I7" s="62" t="s">
        <v>14</v>
      </c>
      <c r="J7" s="63"/>
      <c r="K7" s="62" t="s">
        <v>15</v>
      </c>
      <c r="L7" s="62" t="s">
        <v>13</v>
      </c>
      <c r="M7" s="4"/>
      <c r="N7" s="4"/>
      <c r="O7" s="62" t="s">
        <v>15</v>
      </c>
      <c r="P7" s="62"/>
      <c r="Q7" s="62"/>
      <c r="R7" s="62" t="s">
        <v>16</v>
      </c>
      <c r="S7" s="62" t="s">
        <v>17</v>
      </c>
      <c r="T7" s="62" t="s">
        <v>18</v>
      </c>
      <c r="U7" s="63"/>
      <c r="V7" s="62" t="s">
        <v>19</v>
      </c>
      <c r="W7" s="63"/>
      <c r="X7" s="62" t="s">
        <v>20</v>
      </c>
      <c r="Y7" s="69"/>
    </row>
    <row r="8" spans="1:25" ht="23.4" x14ac:dyDescent="0.25">
      <c r="A8" s="73"/>
      <c r="B8" s="74"/>
      <c r="C8" s="74"/>
      <c r="D8" s="74"/>
      <c r="E8" s="74"/>
      <c r="F8" s="74"/>
      <c r="G8" s="74"/>
      <c r="H8" s="74"/>
      <c r="I8" s="5" t="s">
        <v>13</v>
      </c>
      <c r="J8" s="5" t="s">
        <v>21</v>
      </c>
      <c r="K8" s="74"/>
      <c r="L8" s="74"/>
      <c r="M8" s="5" t="s">
        <v>13</v>
      </c>
      <c r="N8" s="5" t="s">
        <v>21</v>
      </c>
      <c r="O8" s="74"/>
      <c r="P8" s="74"/>
      <c r="Q8" s="74"/>
      <c r="R8" s="74"/>
      <c r="S8" s="74"/>
      <c r="T8" s="5" t="s">
        <v>22</v>
      </c>
      <c r="U8" s="5" t="s">
        <v>23</v>
      </c>
      <c r="V8" s="5" t="s">
        <v>22</v>
      </c>
      <c r="W8" s="5" t="s">
        <v>23</v>
      </c>
      <c r="X8" s="5" t="s">
        <v>22</v>
      </c>
      <c r="Y8" s="6" t="s">
        <v>23</v>
      </c>
    </row>
    <row r="9" spans="1:25" ht="24" x14ac:dyDescent="0.25">
      <c r="A9" s="7" t="s">
        <v>24</v>
      </c>
      <c r="B9" s="8" t="s">
        <v>25</v>
      </c>
      <c r="C9" s="9"/>
      <c r="D9" s="9" t="s">
        <v>26</v>
      </c>
      <c r="E9" s="9" t="s">
        <v>27</v>
      </c>
      <c r="F9" s="9"/>
      <c r="G9" s="9"/>
      <c r="H9" s="10">
        <f t="shared" ref="H9:Q9" si="0">SUM(H10:H10)</f>
        <v>7740833</v>
      </c>
      <c r="I9" s="10">
        <f t="shared" si="0"/>
        <v>6009833</v>
      </c>
      <c r="J9" s="10">
        <f t="shared" si="0"/>
        <v>3607323</v>
      </c>
      <c r="K9" s="10">
        <f t="shared" si="0"/>
        <v>1731000</v>
      </c>
      <c r="L9" s="10">
        <f t="shared" si="0"/>
        <v>0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7707451</v>
      </c>
      <c r="Q9" s="10">
        <f t="shared" si="0"/>
        <v>7710451</v>
      </c>
      <c r="R9" s="9"/>
      <c r="S9" s="11"/>
      <c r="T9" s="12"/>
      <c r="U9" s="12"/>
      <c r="V9" s="12"/>
      <c r="W9" s="12"/>
      <c r="X9" s="12"/>
      <c r="Y9" s="13"/>
    </row>
    <row r="10" spans="1:25" ht="22.8" x14ac:dyDescent="0.25">
      <c r="A10" s="14" t="s">
        <v>28</v>
      </c>
      <c r="B10" s="15" t="s">
        <v>29</v>
      </c>
      <c r="C10" s="16"/>
      <c r="D10" s="16" t="s">
        <v>26</v>
      </c>
      <c r="E10" s="16" t="s">
        <v>27</v>
      </c>
      <c r="F10" s="16"/>
      <c r="G10" s="16"/>
      <c r="H10" s="17">
        <f t="shared" ref="H10:Q10" si="1">H11+H52+H87+H93+H95+H105</f>
        <v>7740833</v>
      </c>
      <c r="I10" s="17">
        <f t="shared" si="1"/>
        <v>6009833</v>
      </c>
      <c r="J10" s="17">
        <f t="shared" si="1"/>
        <v>3607323</v>
      </c>
      <c r="K10" s="17">
        <f t="shared" si="1"/>
        <v>1731000</v>
      </c>
      <c r="L10" s="17">
        <f t="shared" si="1"/>
        <v>0</v>
      </c>
      <c r="M10" s="17">
        <f t="shared" si="1"/>
        <v>0</v>
      </c>
      <c r="N10" s="17">
        <f t="shared" si="1"/>
        <v>0</v>
      </c>
      <c r="O10" s="17">
        <f t="shared" si="1"/>
        <v>0</v>
      </c>
      <c r="P10" s="17">
        <f t="shared" si="1"/>
        <v>7707451</v>
      </c>
      <c r="Q10" s="17">
        <f t="shared" si="1"/>
        <v>7710451</v>
      </c>
      <c r="R10" s="16" t="s">
        <v>30</v>
      </c>
      <c r="S10" s="18" t="s">
        <v>31</v>
      </c>
      <c r="T10" s="19" t="s">
        <v>32</v>
      </c>
      <c r="U10" s="19" t="s">
        <v>33</v>
      </c>
      <c r="V10" s="19" t="s">
        <v>32</v>
      </c>
      <c r="W10" s="19" t="s">
        <v>33</v>
      </c>
      <c r="X10" s="19" t="s">
        <v>33</v>
      </c>
      <c r="Y10" s="20" t="s">
        <v>33</v>
      </c>
    </row>
    <row r="11" spans="1:25" ht="22.8" x14ac:dyDescent="0.25">
      <c r="A11" s="21" t="s">
        <v>34</v>
      </c>
      <c r="B11" s="22" t="s">
        <v>35</v>
      </c>
      <c r="C11" s="23"/>
      <c r="D11" s="23" t="s">
        <v>26</v>
      </c>
      <c r="E11" s="23" t="s">
        <v>27</v>
      </c>
      <c r="F11" s="23"/>
      <c r="G11" s="23"/>
      <c r="H11" s="24">
        <f t="shared" ref="H11:Q11" si="2">H12+H13+H16+H18+H22+H24+H25+H30+H44+H45+H46+H47+H48+H49+H50+H51</f>
        <v>3946345</v>
      </c>
      <c r="I11" s="24">
        <f t="shared" si="2"/>
        <v>3900345</v>
      </c>
      <c r="J11" s="24">
        <f t="shared" si="2"/>
        <v>3213145</v>
      </c>
      <c r="K11" s="24">
        <f t="shared" si="2"/>
        <v>46000</v>
      </c>
      <c r="L11" s="24">
        <f t="shared" si="2"/>
        <v>0</v>
      </c>
      <c r="M11" s="24">
        <f t="shared" si="2"/>
        <v>0</v>
      </c>
      <c r="N11" s="24">
        <f t="shared" si="2"/>
        <v>0</v>
      </c>
      <c r="O11" s="24">
        <f t="shared" si="2"/>
        <v>0</v>
      </c>
      <c r="P11" s="24">
        <f t="shared" si="2"/>
        <v>3929983</v>
      </c>
      <c r="Q11" s="24">
        <f t="shared" si="2"/>
        <v>3929983</v>
      </c>
      <c r="R11" s="23" t="s">
        <v>36</v>
      </c>
      <c r="S11" s="25" t="s">
        <v>37</v>
      </c>
      <c r="T11" s="26" t="s">
        <v>38</v>
      </c>
      <c r="U11" s="26" t="s">
        <v>33</v>
      </c>
      <c r="V11" s="26" t="s">
        <v>38</v>
      </c>
      <c r="W11" s="26" t="s">
        <v>33</v>
      </c>
      <c r="X11" s="26" t="s">
        <v>33</v>
      </c>
      <c r="Y11" s="27" t="s">
        <v>33</v>
      </c>
    </row>
    <row r="12" spans="1:25" ht="22.8" x14ac:dyDescent="0.25">
      <c r="A12" s="28" t="s">
        <v>39</v>
      </c>
      <c r="B12" s="29" t="s">
        <v>40</v>
      </c>
      <c r="C12" s="30" t="s">
        <v>41</v>
      </c>
      <c r="D12" s="30" t="s">
        <v>42</v>
      </c>
      <c r="E12" s="30" t="s">
        <v>43</v>
      </c>
      <c r="F12" s="30" t="s">
        <v>44</v>
      </c>
      <c r="G12" s="30" t="s">
        <v>45</v>
      </c>
      <c r="H12" s="31">
        <v>75300</v>
      </c>
      <c r="I12" s="31">
        <v>75300</v>
      </c>
      <c r="J12" s="31">
        <v>65200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75300</v>
      </c>
      <c r="Q12" s="31">
        <v>75300</v>
      </c>
      <c r="R12" s="30" t="s">
        <v>46</v>
      </c>
      <c r="S12" s="32" t="s">
        <v>37</v>
      </c>
      <c r="T12" s="33" t="s">
        <v>47</v>
      </c>
      <c r="U12" s="33" t="s">
        <v>33</v>
      </c>
      <c r="V12" s="33" t="s">
        <v>47</v>
      </c>
      <c r="W12" s="33" t="s">
        <v>33</v>
      </c>
      <c r="X12" s="33" t="s">
        <v>33</v>
      </c>
      <c r="Y12" s="34" t="s">
        <v>33</v>
      </c>
    </row>
    <row r="13" spans="1:25" x14ac:dyDescent="0.25">
      <c r="A13" s="28" t="s">
        <v>48</v>
      </c>
      <c r="B13" s="29" t="s">
        <v>49</v>
      </c>
      <c r="C13" s="30"/>
      <c r="D13" s="30" t="s">
        <v>50</v>
      </c>
      <c r="E13" s="30" t="s">
        <v>51</v>
      </c>
      <c r="F13" s="30"/>
      <c r="G13" s="30"/>
      <c r="H13" s="35">
        <f t="shared" ref="H13:Q13" si="3">SUM(H14:H15)</f>
        <v>129121</v>
      </c>
      <c r="I13" s="35">
        <f t="shared" si="3"/>
        <v>129121</v>
      </c>
      <c r="J13" s="35">
        <f t="shared" si="3"/>
        <v>84200</v>
      </c>
      <c r="K13" s="35">
        <f t="shared" si="3"/>
        <v>0</v>
      </c>
      <c r="L13" s="35">
        <f t="shared" si="3"/>
        <v>0</v>
      </c>
      <c r="M13" s="35">
        <f t="shared" si="3"/>
        <v>0</v>
      </c>
      <c r="N13" s="35">
        <f t="shared" si="3"/>
        <v>0</v>
      </c>
      <c r="O13" s="35">
        <f t="shared" si="3"/>
        <v>0</v>
      </c>
      <c r="P13" s="35">
        <f t="shared" si="3"/>
        <v>129121</v>
      </c>
      <c r="Q13" s="35">
        <f t="shared" si="3"/>
        <v>129121</v>
      </c>
      <c r="R13" s="30" t="s">
        <v>52</v>
      </c>
      <c r="S13" s="32" t="s">
        <v>37</v>
      </c>
      <c r="T13" s="33" t="s">
        <v>38</v>
      </c>
      <c r="U13" s="33" t="s">
        <v>33</v>
      </c>
      <c r="V13" s="33" t="s">
        <v>38</v>
      </c>
      <c r="W13" s="33" t="s">
        <v>33</v>
      </c>
      <c r="X13" s="33" t="s">
        <v>33</v>
      </c>
      <c r="Y13" s="34" t="s">
        <v>33</v>
      </c>
    </row>
    <row r="14" spans="1:25" ht="22.8" x14ac:dyDescent="0.25">
      <c r="A14" s="36"/>
      <c r="B14" s="37"/>
      <c r="C14" s="38" t="s">
        <v>41</v>
      </c>
      <c r="D14" s="38"/>
      <c r="E14" s="38"/>
      <c r="F14" s="38" t="s">
        <v>53</v>
      </c>
      <c r="G14" s="38" t="s">
        <v>45</v>
      </c>
      <c r="H14" s="39">
        <v>10000</v>
      </c>
      <c r="I14" s="39">
        <v>10000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10000</v>
      </c>
      <c r="Q14" s="39">
        <v>10000</v>
      </c>
      <c r="R14" s="38"/>
      <c r="S14" s="40"/>
      <c r="T14" s="41"/>
      <c r="U14" s="41"/>
      <c r="V14" s="41"/>
      <c r="W14" s="41"/>
      <c r="X14" s="41"/>
      <c r="Y14" s="42"/>
    </row>
    <row r="15" spans="1:25" ht="22.8" x14ac:dyDescent="0.25">
      <c r="A15" s="36"/>
      <c r="B15" s="37"/>
      <c r="C15" s="38" t="s">
        <v>41</v>
      </c>
      <c r="D15" s="38"/>
      <c r="E15" s="38"/>
      <c r="F15" s="38" t="s">
        <v>44</v>
      </c>
      <c r="G15" s="38" t="s">
        <v>45</v>
      </c>
      <c r="H15" s="39">
        <v>119121</v>
      </c>
      <c r="I15" s="39">
        <v>119121</v>
      </c>
      <c r="J15" s="39">
        <v>84200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119121</v>
      </c>
      <c r="Q15" s="39">
        <v>119121</v>
      </c>
      <c r="R15" s="38"/>
      <c r="S15" s="40"/>
      <c r="T15" s="41"/>
      <c r="U15" s="41"/>
      <c r="V15" s="41"/>
      <c r="W15" s="41"/>
      <c r="X15" s="41"/>
      <c r="Y15" s="42"/>
    </row>
    <row r="16" spans="1:25" ht="22.8" x14ac:dyDescent="0.25">
      <c r="A16" s="28" t="s">
        <v>54</v>
      </c>
      <c r="B16" s="29" t="s">
        <v>55</v>
      </c>
      <c r="C16" s="30" t="s">
        <v>56</v>
      </c>
      <c r="D16" s="30"/>
      <c r="E16" s="30" t="s">
        <v>57</v>
      </c>
      <c r="F16" s="30" t="s">
        <v>58</v>
      </c>
      <c r="G16" s="30" t="s">
        <v>45</v>
      </c>
      <c r="H16" s="35">
        <f>SUM(H17:H17)+98312</f>
        <v>98312</v>
      </c>
      <c r="I16" s="35">
        <f>SUM(I17:I17)+98312</f>
        <v>98312</v>
      </c>
      <c r="J16" s="35">
        <f>SUM(J17:J17)+90500</f>
        <v>90500</v>
      </c>
      <c r="K16" s="35">
        <f>SUM(K17:K17)</f>
        <v>0</v>
      </c>
      <c r="L16" s="35">
        <f>SUM(L17:L17)</f>
        <v>0</v>
      </c>
      <c r="M16" s="35">
        <f>SUM(M17:M17)</f>
        <v>0</v>
      </c>
      <c r="N16" s="35">
        <f>SUM(N17:N17)</f>
        <v>0</v>
      </c>
      <c r="O16" s="35">
        <f>SUM(O17:O17)</f>
        <v>0</v>
      </c>
      <c r="P16" s="35">
        <f>SUM(P17:P17)+98312</f>
        <v>98312</v>
      </c>
      <c r="Q16" s="35">
        <f>SUM(Q17:Q17)+98312</f>
        <v>98312</v>
      </c>
      <c r="R16" s="30" t="s">
        <v>59</v>
      </c>
      <c r="S16" s="32" t="s">
        <v>37</v>
      </c>
      <c r="T16" s="33" t="s">
        <v>60</v>
      </c>
      <c r="U16" s="33" t="s">
        <v>33</v>
      </c>
      <c r="V16" s="33" t="s">
        <v>60</v>
      </c>
      <c r="W16" s="33" t="s">
        <v>33</v>
      </c>
      <c r="X16" s="33" t="s">
        <v>33</v>
      </c>
      <c r="Y16" s="34" t="s">
        <v>33</v>
      </c>
    </row>
    <row r="17" spans="1:25" x14ac:dyDescent="0.25">
      <c r="A17" s="36"/>
      <c r="B17" s="37"/>
      <c r="C17" s="38"/>
      <c r="D17" s="38"/>
      <c r="E17" s="38"/>
      <c r="F17" s="38"/>
      <c r="G17" s="38"/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8" t="s">
        <v>61</v>
      </c>
      <c r="S17" s="40" t="s">
        <v>37</v>
      </c>
      <c r="T17" s="41" t="s">
        <v>60</v>
      </c>
      <c r="U17" s="41" t="s">
        <v>33</v>
      </c>
      <c r="V17" s="41" t="s">
        <v>60</v>
      </c>
      <c r="W17" s="41" t="s">
        <v>33</v>
      </c>
      <c r="X17" s="41" t="s">
        <v>33</v>
      </c>
      <c r="Y17" s="42" t="s">
        <v>33</v>
      </c>
    </row>
    <row r="18" spans="1:25" ht="22.8" x14ac:dyDescent="0.25">
      <c r="A18" s="28" t="s">
        <v>62</v>
      </c>
      <c r="B18" s="29" t="s">
        <v>63</v>
      </c>
      <c r="C18" s="30"/>
      <c r="D18" s="30" t="s">
        <v>50</v>
      </c>
      <c r="E18" s="30" t="s">
        <v>51</v>
      </c>
      <c r="F18" s="30"/>
      <c r="G18" s="30"/>
      <c r="H18" s="35">
        <f t="shared" ref="H18:Q18" si="4">SUM(H19:H21)</f>
        <v>3479117</v>
      </c>
      <c r="I18" s="35">
        <f t="shared" si="4"/>
        <v>3433117</v>
      </c>
      <c r="J18" s="35">
        <f t="shared" si="4"/>
        <v>2904370</v>
      </c>
      <c r="K18" s="35">
        <f t="shared" si="4"/>
        <v>46000</v>
      </c>
      <c r="L18" s="35">
        <f t="shared" si="4"/>
        <v>0</v>
      </c>
      <c r="M18" s="35">
        <f t="shared" si="4"/>
        <v>0</v>
      </c>
      <c r="N18" s="35">
        <f t="shared" si="4"/>
        <v>0</v>
      </c>
      <c r="O18" s="35">
        <f t="shared" si="4"/>
        <v>0</v>
      </c>
      <c r="P18" s="35">
        <f t="shared" si="4"/>
        <v>3462755</v>
      </c>
      <c r="Q18" s="35">
        <f t="shared" si="4"/>
        <v>3462755</v>
      </c>
      <c r="R18" s="30" t="s">
        <v>64</v>
      </c>
      <c r="S18" s="32" t="s">
        <v>37</v>
      </c>
      <c r="T18" s="33" t="s">
        <v>65</v>
      </c>
      <c r="U18" s="33" t="s">
        <v>33</v>
      </c>
      <c r="V18" s="33" t="s">
        <v>65</v>
      </c>
      <c r="W18" s="33" t="s">
        <v>33</v>
      </c>
      <c r="X18" s="33" t="s">
        <v>33</v>
      </c>
      <c r="Y18" s="34" t="s">
        <v>33</v>
      </c>
    </row>
    <row r="19" spans="1:25" ht="22.8" x14ac:dyDescent="0.25">
      <c r="A19" s="36"/>
      <c r="B19" s="37"/>
      <c r="C19" s="38" t="s">
        <v>41</v>
      </c>
      <c r="D19" s="38"/>
      <c r="E19" s="38"/>
      <c r="F19" s="38" t="s">
        <v>66</v>
      </c>
      <c r="G19" s="38" t="s">
        <v>67</v>
      </c>
      <c r="H19" s="39">
        <v>30000</v>
      </c>
      <c r="I19" s="39">
        <v>30000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30000</v>
      </c>
      <c r="Q19" s="39">
        <v>30000</v>
      </c>
      <c r="R19" s="38" t="s">
        <v>68</v>
      </c>
      <c r="S19" s="40" t="s">
        <v>31</v>
      </c>
      <c r="T19" s="41" t="s">
        <v>69</v>
      </c>
      <c r="U19" s="41" t="s">
        <v>33</v>
      </c>
      <c r="V19" s="41" t="s">
        <v>69</v>
      </c>
      <c r="W19" s="41" t="s">
        <v>33</v>
      </c>
      <c r="X19" s="41" t="s">
        <v>33</v>
      </c>
      <c r="Y19" s="42" t="s">
        <v>33</v>
      </c>
    </row>
    <row r="20" spans="1:25" ht="22.8" x14ac:dyDescent="0.25">
      <c r="A20" s="36"/>
      <c r="B20" s="37"/>
      <c r="C20" s="38" t="s">
        <v>41</v>
      </c>
      <c r="D20" s="38"/>
      <c r="E20" s="38"/>
      <c r="F20" s="38" t="s">
        <v>70</v>
      </c>
      <c r="G20" s="38" t="s">
        <v>45</v>
      </c>
      <c r="H20" s="39">
        <v>71335</v>
      </c>
      <c r="I20" s="39">
        <v>71335</v>
      </c>
      <c r="J20" s="39">
        <v>50600</v>
      </c>
      <c r="K20" s="39"/>
      <c r="L20" s="39"/>
      <c r="M20" s="39"/>
      <c r="N20" s="39"/>
      <c r="O20" s="39"/>
      <c r="P20" s="39">
        <v>71335</v>
      </c>
      <c r="Q20" s="39">
        <v>71335</v>
      </c>
      <c r="R20" s="38"/>
      <c r="S20" s="40"/>
      <c r="T20" s="41"/>
      <c r="U20" s="41"/>
      <c r="V20" s="41"/>
      <c r="W20" s="41"/>
      <c r="X20" s="41"/>
      <c r="Y20" s="42"/>
    </row>
    <row r="21" spans="1:25" ht="22.8" x14ac:dyDescent="0.25">
      <c r="A21" s="36"/>
      <c r="B21" s="37"/>
      <c r="C21" s="38" t="s">
        <v>41</v>
      </c>
      <c r="D21" s="38"/>
      <c r="E21" s="38"/>
      <c r="F21" s="38" t="s">
        <v>66</v>
      </c>
      <c r="G21" s="38" t="s">
        <v>45</v>
      </c>
      <c r="H21" s="39">
        <v>3377782</v>
      </c>
      <c r="I21" s="39">
        <v>3331782</v>
      </c>
      <c r="J21" s="39">
        <v>2853770</v>
      </c>
      <c r="K21" s="39">
        <v>46000</v>
      </c>
      <c r="L21" s="39"/>
      <c r="M21" s="39"/>
      <c r="N21" s="39"/>
      <c r="O21" s="39"/>
      <c r="P21" s="39">
        <v>3361420</v>
      </c>
      <c r="Q21" s="39">
        <v>3361420</v>
      </c>
      <c r="R21" s="38"/>
      <c r="S21" s="40"/>
      <c r="T21" s="41"/>
      <c r="U21" s="41"/>
      <c r="V21" s="41"/>
      <c r="W21" s="41"/>
      <c r="X21" s="41"/>
      <c r="Y21" s="42"/>
    </row>
    <row r="22" spans="1:25" ht="22.8" x14ac:dyDescent="0.25">
      <c r="A22" s="28" t="s">
        <v>71</v>
      </c>
      <c r="B22" s="29" t="s">
        <v>72</v>
      </c>
      <c r="C22" s="30" t="s">
        <v>41</v>
      </c>
      <c r="D22" s="30" t="s">
        <v>42</v>
      </c>
      <c r="E22" s="30" t="s">
        <v>43</v>
      </c>
      <c r="F22" s="30" t="s">
        <v>66</v>
      </c>
      <c r="G22" s="30" t="s">
        <v>45</v>
      </c>
      <c r="H22" s="35">
        <f>SUM(H23:H23)+50020</f>
        <v>50020</v>
      </c>
      <c r="I22" s="35">
        <f>SUM(I23:I23)+50020</f>
        <v>50020</v>
      </c>
      <c r="J22" s="35">
        <f>SUM(J23:J23)+49300</f>
        <v>49300</v>
      </c>
      <c r="K22" s="35">
        <f>SUM(K23:K23)</f>
        <v>0</v>
      </c>
      <c r="L22" s="35">
        <f>SUM(L23:L23)</f>
        <v>0</v>
      </c>
      <c r="M22" s="35">
        <f>SUM(M23:M23)</f>
        <v>0</v>
      </c>
      <c r="N22" s="35">
        <f>SUM(N23:N23)</f>
        <v>0</v>
      </c>
      <c r="O22" s="35">
        <f>SUM(O23:O23)</f>
        <v>0</v>
      </c>
      <c r="P22" s="35">
        <f>SUM(P23:P23)+50020</f>
        <v>50020</v>
      </c>
      <c r="Q22" s="35">
        <f>SUM(Q23:Q23)+50020</f>
        <v>50020</v>
      </c>
      <c r="R22" s="30" t="s">
        <v>68</v>
      </c>
      <c r="S22" s="32" t="s">
        <v>31</v>
      </c>
      <c r="T22" s="33" t="s">
        <v>69</v>
      </c>
      <c r="U22" s="33" t="s">
        <v>33</v>
      </c>
      <c r="V22" s="33" t="s">
        <v>69</v>
      </c>
      <c r="W22" s="33" t="s">
        <v>33</v>
      </c>
      <c r="X22" s="33" t="s">
        <v>33</v>
      </c>
      <c r="Y22" s="34" t="s">
        <v>33</v>
      </c>
    </row>
    <row r="23" spans="1:25" x14ac:dyDescent="0.25">
      <c r="A23" s="36"/>
      <c r="B23" s="37"/>
      <c r="C23" s="38"/>
      <c r="D23" s="38"/>
      <c r="E23" s="38"/>
      <c r="F23" s="38"/>
      <c r="G23" s="38"/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8" t="s">
        <v>73</v>
      </c>
      <c r="S23" s="40" t="s">
        <v>37</v>
      </c>
      <c r="T23" s="41" t="s">
        <v>38</v>
      </c>
      <c r="U23" s="41" t="s">
        <v>33</v>
      </c>
      <c r="V23" s="41" t="s">
        <v>38</v>
      </c>
      <c r="W23" s="41" t="s">
        <v>33</v>
      </c>
      <c r="X23" s="41" t="s">
        <v>33</v>
      </c>
      <c r="Y23" s="42" t="s">
        <v>33</v>
      </c>
    </row>
    <row r="24" spans="1:25" ht="91.2" x14ac:dyDescent="0.25">
      <c r="A24" s="28" t="s">
        <v>74</v>
      </c>
      <c r="B24" s="29" t="s">
        <v>75</v>
      </c>
      <c r="C24" s="30" t="s">
        <v>41</v>
      </c>
      <c r="D24" s="30" t="s">
        <v>76</v>
      </c>
      <c r="E24" s="30" t="s">
        <v>77</v>
      </c>
      <c r="F24" s="30" t="s">
        <v>66</v>
      </c>
      <c r="G24" s="30" t="s">
        <v>45</v>
      </c>
      <c r="H24" s="31">
        <v>1800</v>
      </c>
      <c r="I24" s="31">
        <v>1800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1800</v>
      </c>
      <c r="Q24" s="31">
        <v>1800</v>
      </c>
      <c r="R24" s="30" t="s">
        <v>68</v>
      </c>
      <c r="S24" s="32" t="s">
        <v>31</v>
      </c>
      <c r="T24" s="33" t="s">
        <v>69</v>
      </c>
      <c r="U24" s="33" t="s">
        <v>33</v>
      </c>
      <c r="V24" s="33" t="s">
        <v>69</v>
      </c>
      <c r="W24" s="33" t="s">
        <v>33</v>
      </c>
      <c r="X24" s="33" t="s">
        <v>33</v>
      </c>
      <c r="Y24" s="34" t="s">
        <v>33</v>
      </c>
    </row>
    <row r="25" spans="1:25" ht="34.200000000000003" x14ac:dyDescent="0.25">
      <c r="A25" s="28" t="s">
        <v>78</v>
      </c>
      <c r="B25" s="29" t="s">
        <v>79</v>
      </c>
      <c r="C25" s="30" t="s">
        <v>41</v>
      </c>
      <c r="D25" s="30" t="s">
        <v>50</v>
      </c>
      <c r="E25" s="30" t="s">
        <v>80</v>
      </c>
      <c r="F25" s="30" t="s">
        <v>81</v>
      </c>
      <c r="G25" s="30" t="s">
        <v>45</v>
      </c>
      <c r="H25" s="35">
        <f>SUM(H26:H29)+200</f>
        <v>200</v>
      </c>
      <c r="I25" s="35">
        <f>SUM(I26:I29)+200</f>
        <v>200</v>
      </c>
      <c r="J25" s="35">
        <f t="shared" ref="J25:O25" si="5">SUM(J26:J29)</f>
        <v>0</v>
      </c>
      <c r="K25" s="35">
        <f t="shared" si="5"/>
        <v>0</v>
      </c>
      <c r="L25" s="35">
        <f t="shared" si="5"/>
        <v>0</v>
      </c>
      <c r="M25" s="35">
        <f t="shared" si="5"/>
        <v>0</v>
      </c>
      <c r="N25" s="35">
        <f t="shared" si="5"/>
        <v>0</v>
      </c>
      <c r="O25" s="35">
        <f t="shared" si="5"/>
        <v>0</v>
      </c>
      <c r="P25" s="35">
        <f>SUM(P26:P29)+200</f>
        <v>200</v>
      </c>
      <c r="Q25" s="35">
        <f>SUM(Q26:Q29)+200</f>
        <v>200</v>
      </c>
      <c r="R25" s="30" t="s">
        <v>82</v>
      </c>
      <c r="S25" s="32" t="s">
        <v>37</v>
      </c>
      <c r="T25" s="33" t="s">
        <v>83</v>
      </c>
      <c r="U25" s="33" t="s">
        <v>33</v>
      </c>
      <c r="V25" s="33" t="s">
        <v>83</v>
      </c>
      <c r="W25" s="33" t="s">
        <v>33</v>
      </c>
      <c r="X25" s="33" t="s">
        <v>33</v>
      </c>
      <c r="Y25" s="34" t="s">
        <v>33</v>
      </c>
    </row>
    <row r="26" spans="1:25" ht="22.8" x14ac:dyDescent="0.25">
      <c r="A26" s="36"/>
      <c r="B26" s="37"/>
      <c r="C26" s="38"/>
      <c r="D26" s="38"/>
      <c r="E26" s="38"/>
      <c r="F26" s="38"/>
      <c r="G26" s="38"/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8" t="s">
        <v>84</v>
      </c>
      <c r="S26" s="40" t="s">
        <v>31</v>
      </c>
      <c r="T26" s="41" t="s">
        <v>69</v>
      </c>
      <c r="U26" s="41" t="s">
        <v>33</v>
      </c>
      <c r="V26" s="41" t="s">
        <v>69</v>
      </c>
      <c r="W26" s="41" t="s">
        <v>33</v>
      </c>
      <c r="X26" s="41" t="s">
        <v>33</v>
      </c>
      <c r="Y26" s="42" t="s">
        <v>33</v>
      </c>
    </row>
    <row r="27" spans="1:25" ht="34.200000000000003" x14ac:dyDescent="0.25">
      <c r="A27" s="36"/>
      <c r="B27" s="37"/>
      <c r="C27" s="38"/>
      <c r="D27" s="38"/>
      <c r="E27" s="38"/>
      <c r="F27" s="38"/>
      <c r="G27" s="38"/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8" t="s">
        <v>85</v>
      </c>
      <c r="S27" s="40" t="s">
        <v>37</v>
      </c>
      <c r="T27" s="41" t="s">
        <v>86</v>
      </c>
      <c r="U27" s="41" t="s">
        <v>33</v>
      </c>
      <c r="V27" s="41" t="s">
        <v>86</v>
      </c>
      <c r="W27" s="41" t="s">
        <v>33</v>
      </c>
      <c r="X27" s="41" t="s">
        <v>33</v>
      </c>
      <c r="Y27" s="42" t="s">
        <v>33</v>
      </c>
    </row>
    <row r="28" spans="1:25" ht="34.200000000000003" x14ac:dyDescent="0.25">
      <c r="A28" s="36"/>
      <c r="B28" s="37"/>
      <c r="C28" s="38"/>
      <c r="D28" s="38"/>
      <c r="E28" s="38"/>
      <c r="F28" s="38"/>
      <c r="G28" s="38"/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8" t="s">
        <v>87</v>
      </c>
      <c r="S28" s="40" t="s">
        <v>37</v>
      </c>
      <c r="T28" s="41" t="s">
        <v>83</v>
      </c>
      <c r="U28" s="41" t="s">
        <v>33</v>
      </c>
      <c r="V28" s="41" t="s">
        <v>83</v>
      </c>
      <c r="W28" s="41" t="s">
        <v>33</v>
      </c>
      <c r="X28" s="41" t="s">
        <v>33</v>
      </c>
      <c r="Y28" s="42" t="s">
        <v>33</v>
      </c>
    </row>
    <row r="29" spans="1:25" ht="22.8" x14ac:dyDescent="0.25">
      <c r="A29" s="36"/>
      <c r="B29" s="37"/>
      <c r="C29" s="38"/>
      <c r="D29" s="38"/>
      <c r="E29" s="38"/>
      <c r="F29" s="38"/>
      <c r="G29" s="38"/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8" t="s">
        <v>88</v>
      </c>
      <c r="S29" s="40" t="s">
        <v>37</v>
      </c>
      <c r="T29" s="41" t="s">
        <v>83</v>
      </c>
      <c r="U29" s="41" t="s">
        <v>33</v>
      </c>
      <c r="V29" s="41" t="s">
        <v>83</v>
      </c>
      <c r="W29" s="41" t="s">
        <v>33</v>
      </c>
      <c r="X29" s="41" t="s">
        <v>33</v>
      </c>
      <c r="Y29" s="42" t="s">
        <v>33</v>
      </c>
    </row>
    <row r="30" spans="1:25" ht="91.2" x14ac:dyDescent="0.25">
      <c r="A30" s="28" t="s">
        <v>89</v>
      </c>
      <c r="B30" s="29" t="s">
        <v>90</v>
      </c>
      <c r="C30" s="30"/>
      <c r="D30" s="30" t="s">
        <v>76</v>
      </c>
      <c r="E30" s="30" t="s">
        <v>91</v>
      </c>
      <c r="F30" s="30"/>
      <c r="G30" s="30"/>
      <c r="H30" s="35">
        <f t="shared" ref="H30:Q30" si="6">SUM(H31:H43)</f>
        <v>46410</v>
      </c>
      <c r="I30" s="35">
        <f t="shared" si="6"/>
        <v>46410</v>
      </c>
      <c r="J30" s="35">
        <f t="shared" si="6"/>
        <v>0</v>
      </c>
      <c r="K30" s="35">
        <f t="shared" si="6"/>
        <v>0</v>
      </c>
      <c r="L30" s="35">
        <f t="shared" si="6"/>
        <v>0</v>
      </c>
      <c r="M30" s="35">
        <f t="shared" si="6"/>
        <v>0</v>
      </c>
      <c r="N30" s="35">
        <f t="shared" si="6"/>
        <v>0</v>
      </c>
      <c r="O30" s="35">
        <f t="shared" si="6"/>
        <v>0</v>
      </c>
      <c r="P30" s="35">
        <f t="shared" si="6"/>
        <v>46410</v>
      </c>
      <c r="Q30" s="35">
        <f t="shared" si="6"/>
        <v>46410</v>
      </c>
      <c r="R30" s="30" t="s">
        <v>68</v>
      </c>
      <c r="S30" s="32" t="s">
        <v>31</v>
      </c>
      <c r="T30" s="33" t="s">
        <v>69</v>
      </c>
      <c r="U30" s="33" t="s">
        <v>33</v>
      </c>
      <c r="V30" s="33" t="s">
        <v>69</v>
      </c>
      <c r="W30" s="33" t="s">
        <v>33</v>
      </c>
      <c r="X30" s="33" t="s">
        <v>33</v>
      </c>
      <c r="Y30" s="34" t="s">
        <v>33</v>
      </c>
    </row>
    <row r="31" spans="1:25" ht="22.8" x14ac:dyDescent="0.25">
      <c r="A31" s="36"/>
      <c r="B31" s="37"/>
      <c r="C31" s="38" t="s">
        <v>92</v>
      </c>
      <c r="D31" s="38"/>
      <c r="E31" s="38"/>
      <c r="F31" s="38" t="s">
        <v>81</v>
      </c>
      <c r="G31" s="38" t="s">
        <v>45</v>
      </c>
      <c r="H31" s="39">
        <v>1300</v>
      </c>
      <c r="I31" s="39">
        <v>1300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1300</v>
      </c>
      <c r="Q31" s="39">
        <v>1300</v>
      </c>
      <c r="R31" s="38"/>
      <c r="S31" s="40"/>
      <c r="T31" s="41"/>
      <c r="U31" s="41"/>
      <c r="V31" s="41"/>
      <c r="W31" s="41"/>
      <c r="X31" s="41"/>
      <c r="Y31" s="42"/>
    </row>
    <row r="32" spans="1:25" ht="22.8" x14ac:dyDescent="0.25">
      <c r="A32" s="36"/>
      <c r="B32" s="37"/>
      <c r="C32" s="38" t="s">
        <v>93</v>
      </c>
      <c r="D32" s="38"/>
      <c r="E32" s="38"/>
      <c r="F32" s="38" t="s">
        <v>81</v>
      </c>
      <c r="G32" s="38" t="s">
        <v>45</v>
      </c>
      <c r="H32" s="39">
        <v>2210</v>
      </c>
      <c r="I32" s="39">
        <v>2210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2210</v>
      </c>
      <c r="Q32" s="39">
        <v>2210</v>
      </c>
      <c r="R32" s="38"/>
      <c r="S32" s="40"/>
      <c r="T32" s="41"/>
      <c r="U32" s="41"/>
      <c r="V32" s="41"/>
      <c r="W32" s="41"/>
      <c r="X32" s="41"/>
      <c r="Y32" s="42"/>
    </row>
    <row r="33" spans="1:25" ht="22.8" x14ac:dyDescent="0.25">
      <c r="A33" s="36"/>
      <c r="B33" s="37"/>
      <c r="C33" s="38" t="s">
        <v>94</v>
      </c>
      <c r="D33" s="38"/>
      <c r="E33" s="38"/>
      <c r="F33" s="38" t="s">
        <v>81</v>
      </c>
      <c r="G33" s="38" t="s">
        <v>45</v>
      </c>
      <c r="H33" s="39">
        <v>1500</v>
      </c>
      <c r="I33" s="39">
        <v>1500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1500</v>
      </c>
      <c r="Q33" s="39">
        <v>1500</v>
      </c>
      <c r="R33" s="38"/>
      <c r="S33" s="40"/>
      <c r="T33" s="41"/>
      <c r="U33" s="41"/>
      <c r="V33" s="41"/>
      <c r="W33" s="41"/>
      <c r="X33" s="41"/>
      <c r="Y33" s="42"/>
    </row>
    <row r="34" spans="1:25" ht="22.8" x14ac:dyDescent="0.25">
      <c r="A34" s="36"/>
      <c r="B34" s="37"/>
      <c r="C34" s="38" t="s">
        <v>41</v>
      </c>
      <c r="D34" s="38"/>
      <c r="E34" s="38"/>
      <c r="F34" s="38" t="s">
        <v>81</v>
      </c>
      <c r="G34" s="38" t="s">
        <v>45</v>
      </c>
      <c r="H34" s="39">
        <v>25000</v>
      </c>
      <c r="I34" s="39">
        <v>25000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25000</v>
      </c>
      <c r="Q34" s="39">
        <v>25000</v>
      </c>
      <c r="R34" s="38"/>
      <c r="S34" s="40"/>
      <c r="T34" s="41"/>
      <c r="U34" s="41"/>
      <c r="V34" s="41"/>
      <c r="W34" s="41"/>
      <c r="X34" s="41"/>
      <c r="Y34" s="42"/>
    </row>
    <row r="35" spans="1:25" ht="22.8" x14ac:dyDescent="0.25">
      <c r="A35" s="36"/>
      <c r="B35" s="37"/>
      <c r="C35" s="38" t="s">
        <v>95</v>
      </c>
      <c r="D35" s="38"/>
      <c r="E35" s="38"/>
      <c r="F35" s="38" t="s">
        <v>81</v>
      </c>
      <c r="G35" s="38" t="s">
        <v>45</v>
      </c>
      <c r="H35" s="39">
        <v>2000</v>
      </c>
      <c r="I35" s="39">
        <v>2000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2000</v>
      </c>
      <c r="Q35" s="39">
        <v>2000</v>
      </c>
      <c r="R35" s="38"/>
      <c r="S35" s="40"/>
      <c r="T35" s="41"/>
      <c r="U35" s="41"/>
      <c r="V35" s="41"/>
      <c r="W35" s="41"/>
      <c r="X35" s="41"/>
      <c r="Y35" s="42"/>
    </row>
    <row r="36" spans="1:25" ht="22.8" x14ac:dyDescent="0.25">
      <c r="A36" s="36"/>
      <c r="B36" s="37"/>
      <c r="C36" s="38" t="s">
        <v>96</v>
      </c>
      <c r="D36" s="38"/>
      <c r="E36" s="38"/>
      <c r="F36" s="38" t="s">
        <v>81</v>
      </c>
      <c r="G36" s="38" t="s">
        <v>45</v>
      </c>
      <c r="H36" s="39">
        <v>1500</v>
      </c>
      <c r="I36" s="39">
        <v>1500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1500</v>
      </c>
      <c r="Q36" s="39">
        <v>1500</v>
      </c>
      <c r="R36" s="38"/>
      <c r="S36" s="40"/>
      <c r="T36" s="41"/>
      <c r="U36" s="41"/>
      <c r="V36" s="41"/>
      <c r="W36" s="41"/>
      <c r="X36" s="41"/>
      <c r="Y36" s="42"/>
    </row>
    <row r="37" spans="1:25" ht="22.8" x14ac:dyDescent="0.25">
      <c r="A37" s="36"/>
      <c r="B37" s="37"/>
      <c r="C37" s="38" t="s">
        <v>97</v>
      </c>
      <c r="D37" s="38"/>
      <c r="E37" s="38"/>
      <c r="F37" s="38" t="s">
        <v>81</v>
      </c>
      <c r="G37" s="38" t="s">
        <v>45</v>
      </c>
      <c r="H37" s="39">
        <v>2200</v>
      </c>
      <c r="I37" s="39">
        <v>2200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2200</v>
      </c>
      <c r="Q37" s="39">
        <v>2200</v>
      </c>
      <c r="R37" s="38"/>
      <c r="S37" s="40"/>
      <c r="T37" s="41"/>
      <c r="U37" s="41"/>
      <c r="V37" s="41"/>
      <c r="W37" s="41"/>
      <c r="X37" s="41"/>
      <c r="Y37" s="42"/>
    </row>
    <row r="38" spans="1:25" ht="22.8" x14ac:dyDescent="0.25">
      <c r="A38" s="36"/>
      <c r="B38" s="37"/>
      <c r="C38" s="38" t="s">
        <v>98</v>
      </c>
      <c r="D38" s="38"/>
      <c r="E38" s="38"/>
      <c r="F38" s="38" t="s">
        <v>81</v>
      </c>
      <c r="G38" s="38" t="s">
        <v>45</v>
      </c>
      <c r="H38" s="39">
        <v>1400</v>
      </c>
      <c r="I38" s="39">
        <v>1400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1400</v>
      </c>
      <c r="Q38" s="39">
        <v>1400</v>
      </c>
      <c r="R38" s="38"/>
      <c r="S38" s="40"/>
      <c r="T38" s="41"/>
      <c r="U38" s="41"/>
      <c r="V38" s="41"/>
      <c r="W38" s="41"/>
      <c r="X38" s="41"/>
      <c r="Y38" s="42"/>
    </row>
    <row r="39" spans="1:25" ht="22.8" x14ac:dyDescent="0.25">
      <c r="A39" s="36"/>
      <c r="B39" s="37"/>
      <c r="C39" s="38" t="s">
        <v>99</v>
      </c>
      <c r="D39" s="38"/>
      <c r="E39" s="38"/>
      <c r="F39" s="38" t="s">
        <v>81</v>
      </c>
      <c r="G39" s="38" t="s">
        <v>45</v>
      </c>
      <c r="H39" s="39">
        <v>3500</v>
      </c>
      <c r="I39" s="39">
        <v>3500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3500</v>
      </c>
      <c r="Q39" s="39">
        <v>3500</v>
      </c>
      <c r="R39" s="38"/>
      <c r="S39" s="40"/>
      <c r="T39" s="41"/>
      <c r="U39" s="41"/>
      <c r="V39" s="41"/>
      <c r="W39" s="41"/>
      <c r="X39" s="41"/>
      <c r="Y39" s="42"/>
    </row>
    <row r="40" spans="1:25" ht="22.8" x14ac:dyDescent="0.25">
      <c r="A40" s="36"/>
      <c r="B40" s="37"/>
      <c r="C40" s="38" t="s">
        <v>100</v>
      </c>
      <c r="D40" s="38"/>
      <c r="E40" s="38"/>
      <c r="F40" s="38" t="s">
        <v>81</v>
      </c>
      <c r="G40" s="38" t="s">
        <v>45</v>
      </c>
      <c r="H40" s="39">
        <v>800</v>
      </c>
      <c r="I40" s="39">
        <v>800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800</v>
      </c>
      <c r="Q40" s="39">
        <v>800</v>
      </c>
      <c r="R40" s="38"/>
      <c r="S40" s="40"/>
      <c r="T40" s="41"/>
      <c r="U40" s="41"/>
      <c r="V40" s="41"/>
      <c r="W40" s="41"/>
      <c r="X40" s="41"/>
      <c r="Y40" s="42"/>
    </row>
    <row r="41" spans="1:25" ht="22.8" x14ac:dyDescent="0.25">
      <c r="A41" s="36"/>
      <c r="B41" s="37"/>
      <c r="C41" s="38" t="s">
        <v>101</v>
      </c>
      <c r="D41" s="38"/>
      <c r="E41" s="38"/>
      <c r="F41" s="38" t="s">
        <v>81</v>
      </c>
      <c r="G41" s="38" t="s">
        <v>45</v>
      </c>
      <c r="H41" s="39">
        <v>1300</v>
      </c>
      <c r="I41" s="39">
        <v>1300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1300</v>
      </c>
      <c r="Q41" s="39">
        <v>1300</v>
      </c>
      <c r="R41" s="38"/>
      <c r="S41" s="40"/>
      <c r="T41" s="41"/>
      <c r="U41" s="41"/>
      <c r="V41" s="41"/>
      <c r="W41" s="41"/>
      <c r="X41" s="41"/>
      <c r="Y41" s="42"/>
    </row>
    <row r="42" spans="1:25" ht="22.8" x14ac:dyDescent="0.25">
      <c r="A42" s="36"/>
      <c r="B42" s="37"/>
      <c r="C42" s="38" t="s">
        <v>102</v>
      </c>
      <c r="D42" s="38"/>
      <c r="E42" s="38"/>
      <c r="F42" s="38" t="s">
        <v>81</v>
      </c>
      <c r="G42" s="38" t="s">
        <v>45</v>
      </c>
      <c r="H42" s="39">
        <v>2500</v>
      </c>
      <c r="I42" s="39">
        <v>2500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2500</v>
      </c>
      <c r="Q42" s="39">
        <v>2500</v>
      </c>
      <c r="R42" s="38"/>
      <c r="S42" s="40"/>
      <c r="T42" s="41"/>
      <c r="U42" s="41"/>
      <c r="V42" s="41"/>
      <c r="W42" s="41"/>
      <c r="X42" s="41"/>
      <c r="Y42" s="42"/>
    </row>
    <row r="43" spans="1:25" ht="22.8" x14ac:dyDescent="0.25">
      <c r="A43" s="36"/>
      <c r="B43" s="37"/>
      <c r="C43" s="38" t="s">
        <v>103</v>
      </c>
      <c r="D43" s="38"/>
      <c r="E43" s="38"/>
      <c r="F43" s="38" t="s">
        <v>81</v>
      </c>
      <c r="G43" s="38" t="s">
        <v>45</v>
      </c>
      <c r="H43" s="39">
        <v>1200</v>
      </c>
      <c r="I43" s="39">
        <v>1200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1200</v>
      </c>
      <c r="Q43" s="39">
        <v>1200</v>
      </c>
      <c r="R43" s="38"/>
      <c r="S43" s="40"/>
      <c r="T43" s="41"/>
      <c r="U43" s="41"/>
      <c r="V43" s="41"/>
      <c r="W43" s="41"/>
      <c r="X43" s="41"/>
      <c r="Y43" s="42"/>
    </row>
    <row r="44" spans="1:25" ht="34.200000000000003" x14ac:dyDescent="0.25">
      <c r="A44" s="28" t="s">
        <v>104</v>
      </c>
      <c r="B44" s="29" t="s">
        <v>105</v>
      </c>
      <c r="C44" s="30"/>
      <c r="D44" s="30" t="s">
        <v>106</v>
      </c>
      <c r="E44" s="30" t="s">
        <v>107</v>
      </c>
      <c r="F44" s="30"/>
      <c r="G44" s="30"/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0" t="s">
        <v>68</v>
      </c>
      <c r="S44" s="32" t="s">
        <v>31</v>
      </c>
      <c r="T44" s="33" t="s">
        <v>69</v>
      </c>
      <c r="U44" s="33" t="s">
        <v>33</v>
      </c>
      <c r="V44" s="33" t="s">
        <v>69</v>
      </c>
      <c r="W44" s="33" t="s">
        <v>33</v>
      </c>
      <c r="X44" s="33" t="s">
        <v>33</v>
      </c>
      <c r="Y44" s="34" t="s">
        <v>33</v>
      </c>
    </row>
    <row r="45" spans="1:25" ht="22.8" x14ac:dyDescent="0.25">
      <c r="A45" s="28" t="s">
        <v>108</v>
      </c>
      <c r="B45" s="29" t="s">
        <v>109</v>
      </c>
      <c r="C45" s="30" t="s">
        <v>41</v>
      </c>
      <c r="D45" s="30" t="s">
        <v>110</v>
      </c>
      <c r="E45" s="30" t="s">
        <v>111</v>
      </c>
      <c r="F45" s="30" t="s">
        <v>66</v>
      </c>
      <c r="G45" s="30" t="s">
        <v>45</v>
      </c>
      <c r="H45" s="31">
        <v>18000</v>
      </c>
      <c r="I45" s="31">
        <v>18000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18000</v>
      </c>
      <c r="Q45" s="31">
        <v>18000</v>
      </c>
      <c r="R45" s="30" t="s">
        <v>112</v>
      </c>
      <c r="S45" s="32" t="s">
        <v>37</v>
      </c>
      <c r="T45" s="33" t="s">
        <v>113</v>
      </c>
      <c r="U45" s="33" t="s">
        <v>33</v>
      </c>
      <c r="V45" s="33" t="s">
        <v>113</v>
      </c>
      <c r="W45" s="33" t="s">
        <v>33</v>
      </c>
      <c r="X45" s="33" t="s">
        <v>33</v>
      </c>
      <c r="Y45" s="34" t="s">
        <v>33</v>
      </c>
    </row>
    <row r="46" spans="1:25" ht="22.8" x14ac:dyDescent="0.25">
      <c r="A46" s="28" t="s">
        <v>114</v>
      </c>
      <c r="B46" s="29" t="s">
        <v>115</v>
      </c>
      <c r="C46" s="30" t="s">
        <v>41</v>
      </c>
      <c r="D46" s="30" t="s">
        <v>50</v>
      </c>
      <c r="E46" s="30" t="s">
        <v>116</v>
      </c>
      <c r="F46" s="30" t="s">
        <v>66</v>
      </c>
      <c r="G46" s="30" t="s">
        <v>117</v>
      </c>
      <c r="H46" s="31">
        <v>18865</v>
      </c>
      <c r="I46" s="31">
        <v>18865</v>
      </c>
      <c r="J46" s="31">
        <v>18595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18865</v>
      </c>
      <c r="Q46" s="31">
        <v>18865</v>
      </c>
      <c r="R46" s="30" t="s">
        <v>68</v>
      </c>
      <c r="S46" s="32" t="s">
        <v>31</v>
      </c>
      <c r="T46" s="33" t="s">
        <v>69</v>
      </c>
      <c r="U46" s="33" t="s">
        <v>33</v>
      </c>
      <c r="V46" s="33" t="s">
        <v>69</v>
      </c>
      <c r="W46" s="33" t="s">
        <v>33</v>
      </c>
      <c r="X46" s="33" t="s">
        <v>33</v>
      </c>
      <c r="Y46" s="34" t="s">
        <v>33</v>
      </c>
    </row>
    <row r="47" spans="1:25" ht="22.8" x14ac:dyDescent="0.25">
      <c r="A47" s="28" t="s">
        <v>118</v>
      </c>
      <c r="B47" s="29" t="s">
        <v>119</v>
      </c>
      <c r="C47" s="30" t="s">
        <v>41</v>
      </c>
      <c r="D47" s="30" t="s">
        <v>120</v>
      </c>
      <c r="E47" s="30" t="s">
        <v>121</v>
      </c>
      <c r="F47" s="30" t="s">
        <v>122</v>
      </c>
      <c r="G47" s="30" t="s">
        <v>45</v>
      </c>
      <c r="H47" s="31">
        <v>2000</v>
      </c>
      <c r="I47" s="31">
        <v>2000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2000</v>
      </c>
      <c r="Q47" s="31">
        <v>2000</v>
      </c>
      <c r="R47" s="30" t="s">
        <v>123</v>
      </c>
      <c r="S47" s="32" t="s">
        <v>31</v>
      </c>
      <c r="T47" s="33" t="s">
        <v>69</v>
      </c>
      <c r="U47" s="33" t="s">
        <v>33</v>
      </c>
      <c r="V47" s="33" t="s">
        <v>69</v>
      </c>
      <c r="W47" s="33" t="s">
        <v>33</v>
      </c>
      <c r="X47" s="33" t="s">
        <v>33</v>
      </c>
      <c r="Y47" s="34" t="s">
        <v>33</v>
      </c>
    </row>
    <row r="48" spans="1:25" ht="45.6" x14ac:dyDescent="0.25">
      <c r="A48" s="28" t="s">
        <v>124</v>
      </c>
      <c r="B48" s="29" t="s">
        <v>125</v>
      </c>
      <c r="C48" s="30" t="s">
        <v>41</v>
      </c>
      <c r="D48" s="30" t="s">
        <v>120</v>
      </c>
      <c r="E48" s="30" t="s">
        <v>121</v>
      </c>
      <c r="F48" s="30" t="s">
        <v>81</v>
      </c>
      <c r="G48" s="30" t="s">
        <v>45</v>
      </c>
      <c r="H48" s="31">
        <v>26000</v>
      </c>
      <c r="I48" s="31">
        <v>26000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26000</v>
      </c>
      <c r="Q48" s="31">
        <v>26000</v>
      </c>
      <c r="R48" s="30" t="s">
        <v>126</v>
      </c>
      <c r="S48" s="32" t="s">
        <v>37</v>
      </c>
      <c r="T48" s="33" t="s">
        <v>69</v>
      </c>
      <c r="U48" s="33" t="s">
        <v>33</v>
      </c>
      <c r="V48" s="33" t="s">
        <v>69</v>
      </c>
      <c r="W48" s="33" t="s">
        <v>33</v>
      </c>
      <c r="X48" s="33" t="s">
        <v>33</v>
      </c>
      <c r="Y48" s="34" t="s">
        <v>33</v>
      </c>
    </row>
    <row r="49" spans="1:25" ht="45.6" x14ac:dyDescent="0.25">
      <c r="A49" s="28" t="s">
        <v>127</v>
      </c>
      <c r="B49" s="29" t="s">
        <v>128</v>
      </c>
      <c r="C49" s="30"/>
      <c r="D49" s="30" t="s">
        <v>26</v>
      </c>
      <c r="E49" s="30" t="s">
        <v>27</v>
      </c>
      <c r="F49" s="30"/>
      <c r="G49" s="30"/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0" t="s">
        <v>68</v>
      </c>
      <c r="S49" s="32" t="s">
        <v>31</v>
      </c>
      <c r="T49" s="33" t="s">
        <v>33</v>
      </c>
      <c r="U49" s="33" t="s">
        <v>33</v>
      </c>
      <c r="V49" s="33" t="s">
        <v>33</v>
      </c>
      <c r="W49" s="33" t="s">
        <v>33</v>
      </c>
      <c r="X49" s="33" t="s">
        <v>33</v>
      </c>
      <c r="Y49" s="34" t="s">
        <v>33</v>
      </c>
    </row>
    <row r="50" spans="1:25" ht="34.200000000000003" x14ac:dyDescent="0.25">
      <c r="A50" s="28" t="s">
        <v>129</v>
      </c>
      <c r="B50" s="29" t="s">
        <v>130</v>
      </c>
      <c r="C50" s="30" t="s">
        <v>41</v>
      </c>
      <c r="D50" s="30"/>
      <c r="E50" s="30" t="s">
        <v>131</v>
      </c>
      <c r="F50" s="30" t="s">
        <v>81</v>
      </c>
      <c r="G50" s="30" t="s">
        <v>45</v>
      </c>
      <c r="H50" s="31">
        <v>1000</v>
      </c>
      <c r="I50" s="31">
        <v>1000</v>
      </c>
      <c r="J50" s="31">
        <v>980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1000</v>
      </c>
      <c r="Q50" s="31">
        <v>1000</v>
      </c>
      <c r="R50" s="30" t="s">
        <v>132</v>
      </c>
      <c r="S50" s="32" t="s">
        <v>133</v>
      </c>
      <c r="T50" s="33" t="s">
        <v>33</v>
      </c>
      <c r="U50" s="33" t="s">
        <v>33</v>
      </c>
      <c r="V50" s="33" t="s">
        <v>33</v>
      </c>
      <c r="W50" s="33" t="s">
        <v>33</v>
      </c>
      <c r="X50" s="33" t="s">
        <v>33</v>
      </c>
      <c r="Y50" s="34" t="s">
        <v>33</v>
      </c>
    </row>
    <row r="51" spans="1:25" ht="22.8" x14ac:dyDescent="0.25">
      <c r="A51" s="28" t="s">
        <v>134</v>
      </c>
      <c r="B51" s="29" t="s">
        <v>135</v>
      </c>
      <c r="C51" s="30" t="s">
        <v>41</v>
      </c>
      <c r="D51" s="30"/>
      <c r="E51" s="30" t="s">
        <v>136</v>
      </c>
      <c r="F51" s="30" t="s">
        <v>137</v>
      </c>
      <c r="G51" s="30" t="s">
        <v>45</v>
      </c>
      <c r="H51" s="31">
        <v>200</v>
      </c>
      <c r="I51" s="31">
        <v>200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200</v>
      </c>
      <c r="Q51" s="31">
        <v>200</v>
      </c>
      <c r="R51" s="30" t="s">
        <v>138</v>
      </c>
      <c r="S51" s="32" t="s">
        <v>37</v>
      </c>
      <c r="T51" s="33" t="s">
        <v>60</v>
      </c>
      <c r="U51" s="33" t="s">
        <v>33</v>
      </c>
      <c r="V51" s="33" t="s">
        <v>60</v>
      </c>
      <c r="W51" s="33" t="s">
        <v>33</v>
      </c>
      <c r="X51" s="33" t="s">
        <v>60</v>
      </c>
      <c r="Y51" s="34" t="s">
        <v>33</v>
      </c>
    </row>
    <row r="52" spans="1:25" ht="22.8" x14ac:dyDescent="0.25">
      <c r="A52" s="21" t="s">
        <v>139</v>
      </c>
      <c r="B52" s="22" t="s">
        <v>140</v>
      </c>
      <c r="C52" s="23"/>
      <c r="D52" s="23" t="s">
        <v>26</v>
      </c>
      <c r="E52" s="23" t="s">
        <v>27</v>
      </c>
      <c r="F52" s="23"/>
      <c r="G52" s="23"/>
      <c r="H52" s="24">
        <f t="shared" ref="H52:Q52" si="7">H53+H54+H55+H56+H59+H61+H63+H65+H67+H69+H71+H73+H75+H77+H79+H81+H82+H84+H86</f>
        <v>449968</v>
      </c>
      <c r="I52" s="24">
        <f t="shared" si="7"/>
        <v>449968</v>
      </c>
      <c r="J52" s="24">
        <f t="shared" si="7"/>
        <v>394178</v>
      </c>
      <c r="K52" s="24">
        <f t="shared" si="7"/>
        <v>0</v>
      </c>
      <c r="L52" s="24">
        <f t="shared" si="7"/>
        <v>0</v>
      </c>
      <c r="M52" s="24">
        <f t="shared" si="7"/>
        <v>0</v>
      </c>
      <c r="N52" s="24">
        <f t="shared" si="7"/>
        <v>0</v>
      </c>
      <c r="O52" s="24">
        <f t="shared" si="7"/>
        <v>0</v>
      </c>
      <c r="P52" s="24">
        <f t="shared" si="7"/>
        <v>446968</v>
      </c>
      <c r="Q52" s="24">
        <f t="shared" si="7"/>
        <v>449968</v>
      </c>
      <c r="R52" s="23" t="s">
        <v>141</v>
      </c>
      <c r="S52" s="25" t="s">
        <v>31</v>
      </c>
      <c r="T52" s="26" t="s">
        <v>69</v>
      </c>
      <c r="U52" s="26" t="s">
        <v>33</v>
      </c>
      <c r="V52" s="26" t="s">
        <v>69</v>
      </c>
      <c r="W52" s="26" t="s">
        <v>33</v>
      </c>
      <c r="X52" s="26" t="s">
        <v>33</v>
      </c>
      <c r="Y52" s="27" t="s">
        <v>33</v>
      </c>
    </row>
    <row r="53" spans="1:25" ht="22.8" x14ac:dyDescent="0.25">
      <c r="A53" s="28" t="s">
        <v>142</v>
      </c>
      <c r="B53" s="29" t="s">
        <v>143</v>
      </c>
      <c r="C53" s="30" t="s">
        <v>41</v>
      </c>
      <c r="D53" s="30" t="s">
        <v>50</v>
      </c>
      <c r="E53" s="30" t="s">
        <v>144</v>
      </c>
      <c r="F53" s="30" t="s">
        <v>145</v>
      </c>
      <c r="G53" s="30" t="s">
        <v>117</v>
      </c>
      <c r="H53" s="31">
        <v>15700</v>
      </c>
      <c r="I53" s="31">
        <v>15700</v>
      </c>
      <c r="J53" s="31">
        <v>14850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15700</v>
      </c>
      <c r="Q53" s="31">
        <v>15700</v>
      </c>
      <c r="R53" s="30" t="s">
        <v>68</v>
      </c>
      <c r="S53" s="32" t="s">
        <v>31</v>
      </c>
      <c r="T53" s="33" t="s">
        <v>69</v>
      </c>
      <c r="U53" s="33" t="s">
        <v>33</v>
      </c>
      <c r="V53" s="33" t="s">
        <v>69</v>
      </c>
      <c r="W53" s="33" t="s">
        <v>33</v>
      </c>
      <c r="X53" s="33" t="s">
        <v>33</v>
      </c>
      <c r="Y53" s="34" t="s">
        <v>33</v>
      </c>
    </row>
    <row r="54" spans="1:25" ht="22.8" x14ac:dyDescent="0.25">
      <c r="A54" s="28" t="s">
        <v>146</v>
      </c>
      <c r="B54" s="29" t="s">
        <v>147</v>
      </c>
      <c r="C54" s="30" t="s">
        <v>41</v>
      </c>
      <c r="D54" s="30" t="s">
        <v>148</v>
      </c>
      <c r="E54" s="30" t="s">
        <v>149</v>
      </c>
      <c r="F54" s="30" t="s">
        <v>150</v>
      </c>
      <c r="G54" s="30" t="s">
        <v>117</v>
      </c>
      <c r="H54" s="31">
        <v>17300</v>
      </c>
      <c r="I54" s="31">
        <v>17300</v>
      </c>
      <c r="J54" s="31">
        <v>12200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17300</v>
      </c>
      <c r="Q54" s="31">
        <v>17300</v>
      </c>
      <c r="R54" s="30" t="s">
        <v>151</v>
      </c>
      <c r="S54" s="32" t="s">
        <v>37</v>
      </c>
      <c r="T54" s="33" t="s">
        <v>60</v>
      </c>
      <c r="U54" s="33" t="s">
        <v>33</v>
      </c>
      <c r="V54" s="33" t="s">
        <v>60</v>
      </c>
      <c r="W54" s="33" t="s">
        <v>33</v>
      </c>
      <c r="X54" s="33" t="s">
        <v>33</v>
      </c>
      <c r="Y54" s="34" t="s">
        <v>33</v>
      </c>
    </row>
    <row r="55" spans="1:25" ht="22.8" x14ac:dyDescent="0.25">
      <c r="A55" s="28" t="s">
        <v>152</v>
      </c>
      <c r="B55" s="29" t="s">
        <v>153</v>
      </c>
      <c r="C55" s="30" t="s">
        <v>41</v>
      </c>
      <c r="D55" s="30" t="s">
        <v>120</v>
      </c>
      <c r="E55" s="30" t="s">
        <v>154</v>
      </c>
      <c r="F55" s="30" t="s">
        <v>155</v>
      </c>
      <c r="G55" s="30" t="s">
        <v>117</v>
      </c>
      <c r="H55" s="31">
        <v>18400</v>
      </c>
      <c r="I55" s="31">
        <v>18400</v>
      </c>
      <c r="J55" s="31">
        <v>15700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18400</v>
      </c>
      <c r="Q55" s="31">
        <v>18400</v>
      </c>
      <c r="R55" s="30" t="s">
        <v>156</v>
      </c>
      <c r="S55" s="32" t="s">
        <v>37</v>
      </c>
      <c r="T55" s="33" t="s">
        <v>157</v>
      </c>
      <c r="U55" s="33" t="s">
        <v>33</v>
      </c>
      <c r="V55" s="33" t="s">
        <v>157</v>
      </c>
      <c r="W55" s="33" t="s">
        <v>33</v>
      </c>
      <c r="X55" s="33" t="s">
        <v>33</v>
      </c>
      <c r="Y55" s="34" t="s">
        <v>33</v>
      </c>
    </row>
    <row r="56" spans="1:25" x14ac:dyDescent="0.25">
      <c r="A56" s="28" t="s">
        <v>158</v>
      </c>
      <c r="B56" s="29" t="s">
        <v>159</v>
      </c>
      <c r="C56" s="30"/>
      <c r="D56" s="30"/>
      <c r="E56" s="30" t="s">
        <v>107</v>
      </c>
      <c r="F56" s="30"/>
      <c r="G56" s="30"/>
      <c r="H56" s="35">
        <f t="shared" ref="H56:Q56" si="8">SUM(H57:H58)</f>
        <v>266400</v>
      </c>
      <c r="I56" s="35">
        <f t="shared" si="8"/>
        <v>266400</v>
      </c>
      <c r="J56" s="35">
        <f t="shared" si="8"/>
        <v>235000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5">
        <f t="shared" si="8"/>
        <v>0</v>
      </c>
      <c r="P56" s="35">
        <f t="shared" si="8"/>
        <v>263400</v>
      </c>
      <c r="Q56" s="35">
        <f t="shared" si="8"/>
        <v>266400</v>
      </c>
      <c r="R56" s="30" t="s">
        <v>68</v>
      </c>
      <c r="S56" s="32" t="s">
        <v>31</v>
      </c>
      <c r="T56" s="33" t="s">
        <v>69</v>
      </c>
      <c r="U56" s="33" t="s">
        <v>33</v>
      </c>
      <c r="V56" s="33" t="s">
        <v>69</v>
      </c>
      <c r="W56" s="33" t="s">
        <v>33</v>
      </c>
      <c r="X56" s="33" t="s">
        <v>33</v>
      </c>
      <c r="Y56" s="34" t="s">
        <v>33</v>
      </c>
    </row>
    <row r="57" spans="1:25" ht="22.8" x14ac:dyDescent="0.25">
      <c r="A57" s="36"/>
      <c r="B57" s="37"/>
      <c r="C57" s="38" t="s">
        <v>41</v>
      </c>
      <c r="D57" s="38"/>
      <c r="E57" s="38"/>
      <c r="F57" s="38" t="s">
        <v>160</v>
      </c>
      <c r="G57" s="38" t="s">
        <v>117</v>
      </c>
      <c r="H57" s="39">
        <v>258400</v>
      </c>
      <c r="I57" s="39">
        <v>258400</v>
      </c>
      <c r="J57" s="39">
        <v>235000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258400</v>
      </c>
      <c r="Q57" s="39">
        <v>258400</v>
      </c>
      <c r="R57" s="38" t="s">
        <v>161</v>
      </c>
      <c r="S57" s="40" t="s">
        <v>37</v>
      </c>
      <c r="T57" s="41" t="s">
        <v>33</v>
      </c>
      <c r="U57" s="41" t="s">
        <v>33</v>
      </c>
      <c r="V57" s="41" t="s">
        <v>33</v>
      </c>
      <c r="W57" s="41" t="s">
        <v>33</v>
      </c>
      <c r="X57" s="41" t="s">
        <v>33</v>
      </c>
      <c r="Y57" s="42" t="s">
        <v>33</v>
      </c>
    </row>
    <row r="58" spans="1:25" ht="22.8" x14ac:dyDescent="0.25">
      <c r="A58" s="36"/>
      <c r="B58" s="37"/>
      <c r="C58" s="38" t="s">
        <v>41</v>
      </c>
      <c r="D58" s="38"/>
      <c r="E58" s="38"/>
      <c r="F58" s="38" t="s">
        <v>160</v>
      </c>
      <c r="G58" s="38" t="s">
        <v>45</v>
      </c>
      <c r="H58" s="39">
        <v>8000</v>
      </c>
      <c r="I58" s="39">
        <v>8000</v>
      </c>
      <c r="J58" s="39"/>
      <c r="K58" s="39"/>
      <c r="L58" s="39"/>
      <c r="M58" s="39"/>
      <c r="N58" s="39"/>
      <c r="O58" s="39"/>
      <c r="P58" s="39">
        <v>5000</v>
      </c>
      <c r="Q58" s="39">
        <v>8000</v>
      </c>
      <c r="R58" s="38"/>
      <c r="S58" s="40"/>
      <c r="T58" s="41"/>
      <c r="U58" s="41"/>
      <c r="V58" s="41"/>
      <c r="W58" s="41"/>
      <c r="X58" s="41"/>
      <c r="Y58" s="42"/>
    </row>
    <row r="59" spans="1:25" ht="22.8" x14ac:dyDescent="0.25">
      <c r="A59" s="28" t="s">
        <v>162</v>
      </c>
      <c r="B59" s="29" t="s">
        <v>163</v>
      </c>
      <c r="C59" s="30" t="s">
        <v>41</v>
      </c>
      <c r="D59" s="30" t="s">
        <v>164</v>
      </c>
      <c r="E59" s="30" t="s">
        <v>165</v>
      </c>
      <c r="F59" s="30" t="s">
        <v>166</v>
      </c>
      <c r="G59" s="30" t="s">
        <v>117</v>
      </c>
      <c r="H59" s="35">
        <f>SUM(H60:H60)+5700</f>
        <v>5700</v>
      </c>
      <c r="I59" s="35">
        <f>SUM(I60:I60)+5700</f>
        <v>5700</v>
      </c>
      <c r="J59" s="35">
        <f>SUM(J60:J60)+5619</f>
        <v>5619</v>
      </c>
      <c r="K59" s="35">
        <f>SUM(K60:K60)</f>
        <v>0</v>
      </c>
      <c r="L59" s="35">
        <f>SUM(L60:L60)</f>
        <v>0</v>
      </c>
      <c r="M59" s="35">
        <f>SUM(M60:M60)</f>
        <v>0</v>
      </c>
      <c r="N59" s="35">
        <f>SUM(N60:N60)</f>
        <v>0</v>
      </c>
      <c r="O59" s="35">
        <f>SUM(O60:O60)</f>
        <v>0</v>
      </c>
      <c r="P59" s="35">
        <f>SUM(P60:P60)+5700</f>
        <v>5700</v>
      </c>
      <c r="Q59" s="35">
        <f>SUM(Q60:Q60)+5700</f>
        <v>5700</v>
      </c>
      <c r="R59" s="30" t="s">
        <v>68</v>
      </c>
      <c r="S59" s="32" t="s">
        <v>31</v>
      </c>
      <c r="T59" s="33" t="s">
        <v>69</v>
      </c>
      <c r="U59" s="33" t="s">
        <v>33</v>
      </c>
      <c r="V59" s="33" t="s">
        <v>69</v>
      </c>
      <c r="W59" s="33" t="s">
        <v>33</v>
      </c>
      <c r="X59" s="33" t="s">
        <v>33</v>
      </c>
      <c r="Y59" s="34" t="s">
        <v>33</v>
      </c>
    </row>
    <row r="60" spans="1:25" x14ac:dyDescent="0.25">
      <c r="A60" s="36"/>
      <c r="B60" s="37"/>
      <c r="C60" s="38"/>
      <c r="D60" s="38"/>
      <c r="E60" s="38"/>
      <c r="F60" s="38"/>
      <c r="G60" s="38"/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8" t="s">
        <v>161</v>
      </c>
      <c r="S60" s="40" t="s">
        <v>37</v>
      </c>
      <c r="T60" s="41" t="s">
        <v>33</v>
      </c>
      <c r="U60" s="41" t="s">
        <v>33</v>
      </c>
      <c r="V60" s="41" t="s">
        <v>33</v>
      </c>
      <c r="W60" s="41" t="s">
        <v>33</v>
      </c>
      <c r="X60" s="41" t="s">
        <v>33</v>
      </c>
      <c r="Y60" s="42" t="s">
        <v>33</v>
      </c>
    </row>
    <row r="61" spans="1:25" ht="22.8" x14ac:dyDescent="0.25">
      <c r="A61" s="28" t="s">
        <v>167</v>
      </c>
      <c r="B61" s="29" t="s">
        <v>168</v>
      </c>
      <c r="C61" s="30" t="s">
        <v>41</v>
      </c>
      <c r="D61" s="30" t="s">
        <v>164</v>
      </c>
      <c r="E61" s="30" t="s">
        <v>165</v>
      </c>
      <c r="F61" s="30" t="s">
        <v>169</v>
      </c>
      <c r="G61" s="30" t="s">
        <v>117</v>
      </c>
      <c r="H61" s="35">
        <f>SUM(H62:H62)+28000</f>
        <v>28000</v>
      </c>
      <c r="I61" s="35">
        <f>SUM(I62:I62)+28000</f>
        <v>28000</v>
      </c>
      <c r="J61" s="35">
        <f>SUM(J62:J62)+27600</f>
        <v>27600</v>
      </c>
      <c r="K61" s="35">
        <f>SUM(K62:K62)</f>
        <v>0</v>
      </c>
      <c r="L61" s="35">
        <f>SUM(L62:L62)</f>
        <v>0</v>
      </c>
      <c r="M61" s="35">
        <f>SUM(M62:M62)</f>
        <v>0</v>
      </c>
      <c r="N61" s="35">
        <f>SUM(N62:N62)</f>
        <v>0</v>
      </c>
      <c r="O61" s="35">
        <f>SUM(O62:O62)</f>
        <v>0</v>
      </c>
      <c r="P61" s="35">
        <f>SUM(P62:P62)+28000</f>
        <v>28000</v>
      </c>
      <c r="Q61" s="35">
        <f>SUM(Q62:Q62)+28000</f>
        <v>28000</v>
      </c>
      <c r="R61" s="30" t="s">
        <v>68</v>
      </c>
      <c r="S61" s="32" t="s">
        <v>37</v>
      </c>
      <c r="T61" s="33" t="s">
        <v>69</v>
      </c>
      <c r="U61" s="33" t="s">
        <v>33</v>
      </c>
      <c r="V61" s="33" t="s">
        <v>69</v>
      </c>
      <c r="W61" s="33" t="s">
        <v>33</v>
      </c>
      <c r="X61" s="33" t="s">
        <v>33</v>
      </c>
      <c r="Y61" s="34" t="s">
        <v>33</v>
      </c>
    </row>
    <row r="62" spans="1:25" x14ac:dyDescent="0.25">
      <c r="A62" s="36"/>
      <c r="B62" s="37"/>
      <c r="C62" s="38"/>
      <c r="D62" s="38"/>
      <c r="E62" s="38"/>
      <c r="F62" s="38"/>
      <c r="G62" s="38"/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8" t="s">
        <v>161</v>
      </c>
      <c r="S62" s="40" t="s">
        <v>37</v>
      </c>
      <c r="T62" s="41" t="s">
        <v>33</v>
      </c>
      <c r="U62" s="41" t="s">
        <v>33</v>
      </c>
      <c r="V62" s="41" t="s">
        <v>33</v>
      </c>
      <c r="W62" s="41" t="s">
        <v>33</v>
      </c>
      <c r="X62" s="41" t="s">
        <v>33</v>
      </c>
      <c r="Y62" s="42" t="s">
        <v>33</v>
      </c>
    </row>
    <row r="63" spans="1:25" ht="22.8" x14ac:dyDescent="0.25">
      <c r="A63" s="28" t="s">
        <v>170</v>
      </c>
      <c r="B63" s="29" t="s">
        <v>171</v>
      </c>
      <c r="C63" s="30" t="s">
        <v>41</v>
      </c>
      <c r="D63" s="30" t="s">
        <v>164</v>
      </c>
      <c r="E63" s="30" t="s">
        <v>165</v>
      </c>
      <c r="F63" s="30" t="s">
        <v>172</v>
      </c>
      <c r="G63" s="30" t="s">
        <v>117</v>
      </c>
      <c r="H63" s="35">
        <f>SUM(H64:H64)+19700</f>
        <v>19700</v>
      </c>
      <c r="I63" s="35">
        <f>SUM(I64:I64)+19700</f>
        <v>19700</v>
      </c>
      <c r="J63" s="35">
        <f>SUM(J64:J64)+19419</f>
        <v>19419</v>
      </c>
      <c r="K63" s="35">
        <f>SUM(K64:K64)</f>
        <v>0</v>
      </c>
      <c r="L63" s="35">
        <f>SUM(L64:L64)</f>
        <v>0</v>
      </c>
      <c r="M63" s="35">
        <f>SUM(M64:M64)</f>
        <v>0</v>
      </c>
      <c r="N63" s="35">
        <f>SUM(N64:N64)</f>
        <v>0</v>
      </c>
      <c r="O63" s="35">
        <f>SUM(O64:O64)</f>
        <v>0</v>
      </c>
      <c r="P63" s="35">
        <f>SUM(P64:P64)+19700</f>
        <v>19700</v>
      </c>
      <c r="Q63" s="35">
        <f>SUM(Q64:Q64)+19700</f>
        <v>19700</v>
      </c>
      <c r="R63" s="30" t="s">
        <v>68</v>
      </c>
      <c r="S63" s="32" t="s">
        <v>31</v>
      </c>
      <c r="T63" s="33" t="s">
        <v>69</v>
      </c>
      <c r="U63" s="33" t="s">
        <v>33</v>
      </c>
      <c r="V63" s="33" t="s">
        <v>69</v>
      </c>
      <c r="W63" s="33" t="s">
        <v>33</v>
      </c>
      <c r="X63" s="33" t="s">
        <v>33</v>
      </c>
      <c r="Y63" s="34" t="s">
        <v>33</v>
      </c>
    </row>
    <row r="64" spans="1:25" x14ac:dyDescent="0.25">
      <c r="A64" s="36"/>
      <c r="B64" s="37"/>
      <c r="C64" s="38"/>
      <c r="D64" s="38"/>
      <c r="E64" s="38"/>
      <c r="F64" s="38"/>
      <c r="G64" s="38"/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8" t="s">
        <v>161</v>
      </c>
      <c r="S64" s="40" t="s">
        <v>37</v>
      </c>
      <c r="T64" s="41" t="s">
        <v>33</v>
      </c>
      <c r="U64" s="41" t="s">
        <v>33</v>
      </c>
      <c r="V64" s="41" t="s">
        <v>33</v>
      </c>
      <c r="W64" s="41" t="s">
        <v>33</v>
      </c>
      <c r="X64" s="41" t="s">
        <v>33</v>
      </c>
      <c r="Y64" s="42" t="s">
        <v>33</v>
      </c>
    </row>
    <row r="65" spans="1:25" ht="22.8" x14ac:dyDescent="0.25">
      <c r="A65" s="28" t="s">
        <v>173</v>
      </c>
      <c r="B65" s="29" t="s">
        <v>174</v>
      </c>
      <c r="C65" s="30" t="s">
        <v>41</v>
      </c>
      <c r="D65" s="30" t="s">
        <v>110</v>
      </c>
      <c r="E65" s="30" t="s">
        <v>175</v>
      </c>
      <c r="F65" s="30" t="s">
        <v>176</v>
      </c>
      <c r="G65" s="30" t="s">
        <v>117</v>
      </c>
      <c r="H65" s="35">
        <f>SUM(H66:H66)+500</f>
        <v>500</v>
      </c>
      <c r="I65" s="35">
        <f>SUM(I66:I66)+500</f>
        <v>500</v>
      </c>
      <c r="J65" s="35">
        <f>SUM(J66:J66)+492</f>
        <v>492</v>
      </c>
      <c r="K65" s="35">
        <f>SUM(K66:K66)</f>
        <v>0</v>
      </c>
      <c r="L65" s="35">
        <f>SUM(L66:L66)</f>
        <v>0</v>
      </c>
      <c r="M65" s="35">
        <f>SUM(M66:M66)</f>
        <v>0</v>
      </c>
      <c r="N65" s="35">
        <f>SUM(N66:N66)</f>
        <v>0</v>
      </c>
      <c r="O65" s="35">
        <f>SUM(O66:O66)</f>
        <v>0</v>
      </c>
      <c r="P65" s="35">
        <f>SUM(P66:P66)+500</f>
        <v>500</v>
      </c>
      <c r="Q65" s="35">
        <f>SUM(Q66:Q66)+500</f>
        <v>500</v>
      </c>
      <c r="R65" s="30" t="s">
        <v>68</v>
      </c>
      <c r="S65" s="32" t="s">
        <v>37</v>
      </c>
      <c r="T65" s="33" t="s">
        <v>69</v>
      </c>
      <c r="U65" s="33" t="s">
        <v>33</v>
      </c>
      <c r="V65" s="33" t="s">
        <v>69</v>
      </c>
      <c r="W65" s="33" t="s">
        <v>33</v>
      </c>
      <c r="X65" s="33" t="s">
        <v>33</v>
      </c>
      <c r="Y65" s="34" t="s">
        <v>33</v>
      </c>
    </row>
    <row r="66" spans="1:25" x14ac:dyDescent="0.25">
      <c r="A66" s="36"/>
      <c r="B66" s="37"/>
      <c r="C66" s="38"/>
      <c r="D66" s="38"/>
      <c r="E66" s="38"/>
      <c r="F66" s="38"/>
      <c r="G66" s="38"/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8" t="s">
        <v>161</v>
      </c>
      <c r="S66" s="40" t="s">
        <v>37</v>
      </c>
      <c r="T66" s="41" t="s">
        <v>33</v>
      </c>
      <c r="U66" s="41" t="s">
        <v>33</v>
      </c>
      <c r="V66" s="41" t="s">
        <v>33</v>
      </c>
      <c r="W66" s="41" t="s">
        <v>33</v>
      </c>
      <c r="X66" s="41" t="s">
        <v>33</v>
      </c>
      <c r="Y66" s="42" t="s">
        <v>33</v>
      </c>
    </row>
    <row r="67" spans="1:25" ht="22.8" x14ac:dyDescent="0.25">
      <c r="A67" s="28" t="s">
        <v>177</v>
      </c>
      <c r="B67" s="29" t="s">
        <v>178</v>
      </c>
      <c r="C67" s="30" t="s">
        <v>41</v>
      </c>
      <c r="D67" s="30" t="s">
        <v>26</v>
      </c>
      <c r="E67" s="30" t="s">
        <v>27</v>
      </c>
      <c r="F67" s="30" t="s">
        <v>179</v>
      </c>
      <c r="G67" s="30" t="s">
        <v>117</v>
      </c>
      <c r="H67" s="35">
        <f>SUM(H68:H68)+200</f>
        <v>200</v>
      </c>
      <c r="I67" s="35">
        <f>SUM(I68:I68)+200</f>
        <v>200</v>
      </c>
      <c r="J67" s="35">
        <f>SUM(J68:J68)+195</f>
        <v>195</v>
      </c>
      <c r="K67" s="35">
        <f>SUM(K68:K68)</f>
        <v>0</v>
      </c>
      <c r="L67" s="35">
        <f>SUM(L68:L68)</f>
        <v>0</v>
      </c>
      <c r="M67" s="35">
        <f>SUM(M68:M68)</f>
        <v>0</v>
      </c>
      <c r="N67" s="35">
        <f>SUM(N68:N68)</f>
        <v>0</v>
      </c>
      <c r="O67" s="35">
        <f>SUM(O68:O68)</f>
        <v>0</v>
      </c>
      <c r="P67" s="35">
        <f>SUM(P68:P68)+200</f>
        <v>200</v>
      </c>
      <c r="Q67" s="35">
        <f>SUM(Q68:Q68)+200</f>
        <v>200</v>
      </c>
      <c r="R67" s="30" t="s">
        <v>68</v>
      </c>
      <c r="S67" s="32" t="s">
        <v>31</v>
      </c>
      <c r="T67" s="33" t="s">
        <v>69</v>
      </c>
      <c r="U67" s="33" t="s">
        <v>33</v>
      </c>
      <c r="V67" s="33" t="s">
        <v>69</v>
      </c>
      <c r="W67" s="33" t="s">
        <v>33</v>
      </c>
      <c r="X67" s="33" t="s">
        <v>33</v>
      </c>
      <c r="Y67" s="34" t="s">
        <v>33</v>
      </c>
    </row>
    <row r="68" spans="1:25" x14ac:dyDescent="0.25">
      <c r="A68" s="36"/>
      <c r="B68" s="37"/>
      <c r="C68" s="38"/>
      <c r="D68" s="38"/>
      <c r="E68" s="38"/>
      <c r="F68" s="38"/>
      <c r="G68" s="38"/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8" t="s">
        <v>161</v>
      </c>
      <c r="S68" s="40" t="s">
        <v>37</v>
      </c>
      <c r="T68" s="41" t="s">
        <v>33</v>
      </c>
      <c r="U68" s="41" t="s">
        <v>33</v>
      </c>
      <c r="V68" s="41" t="s">
        <v>33</v>
      </c>
      <c r="W68" s="41" t="s">
        <v>33</v>
      </c>
      <c r="X68" s="41" t="s">
        <v>33</v>
      </c>
      <c r="Y68" s="42" t="s">
        <v>33</v>
      </c>
    </row>
    <row r="69" spans="1:25" ht="22.8" x14ac:dyDescent="0.25">
      <c r="A69" s="28" t="s">
        <v>180</v>
      </c>
      <c r="B69" s="29" t="s">
        <v>181</v>
      </c>
      <c r="C69" s="30" t="s">
        <v>41</v>
      </c>
      <c r="D69" s="30" t="s">
        <v>110</v>
      </c>
      <c r="E69" s="30" t="s">
        <v>175</v>
      </c>
      <c r="F69" s="30" t="s">
        <v>182</v>
      </c>
      <c r="G69" s="30" t="s">
        <v>117</v>
      </c>
      <c r="H69" s="35">
        <f>SUM(H70:H70)+26700</f>
        <v>26700</v>
      </c>
      <c r="I69" s="35">
        <f>SUM(I70:I70)+26700</f>
        <v>26700</v>
      </c>
      <c r="J69" s="35">
        <f>SUM(J70:J70)+25700</f>
        <v>25700</v>
      </c>
      <c r="K69" s="35">
        <f>SUM(K70:K70)</f>
        <v>0</v>
      </c>
      <c r="L69" s="35">
        <f>SUM(L70:L70)</f>
        <v>0</v>
      </c>
      <c r="M69" s="35">
        <f>SUM(M70:M70)</f>
        <v>0</v>
      </c>
      <c r="N69" s="35">
        <f>SUM(N70:N70)</f>
        <v>0</v>
      </c>
      <c r="O69" s="35">
        <f>SUM(O70:O70)</f>
        <v>0</v>
      </c>
      <c r="P69" s="35">
        <f>SUM(P70:P70)+26700</f>
        <v>26700</v>
      </c>
      <c r="Q69" s="35">
        <f>SUM(Q70:Q70)+26700</f>
        <v>26700</v>
      </c>
      <c r="R69" s="30" t="s">
        <v>68</v>
      </c>
      <c r="S69" s="32" t="s">
        <v>31</v>
      </c>
      <c r="T69" s="33" t="s">
        <v>69</v>
      </c>
      <c r="U69" s="33" t="s">
        <v>33</v>
      </c>
      <c r="V69" s="33" t="s">
        <v>69</v>
      </c>
      <c r="W69" s="33" t="s">
        <v>33</v>
      </c>
      <c r="X69" s="33" t="s">
        <v>33</v>
      </c>
      <c r="Y69" s="34" t="s">
        <v>33</v>
      </c>
    </row>
    <row r="70" spans="1:25" x14ac:dyDescent="0.25">
      <c r="A70" s="36"/>
      <c r="B70" s="37"/>
      <c r="C70" s="38"/>
      <c r="D70" s="38"/>
      <c r="E70" s="38"/>
      <c r="F70" s="38"/>
      <c r="G70" s="38"/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8" t="s">
        <v>161</v>
      </c>
      <c r="S70" s="40" t="s">
        <v>37</v>
      </c>
      <c r="T70" s="41" t="s">
        <v>33</v>
      </c>
      <c r="U70" s="41" t="s">
        <v>33</v>
      </c>
      <c r="V70" s="41" t="s">
        <v>33</v>
      </c>
      <c r="W70" s="41" t="s">
        <v>33</v>
      </c>
      <c r="X70" s="41" t="s">
        <v>33</v>
      </c>
      <c r="Y70" s="42" t="s">
        <v>33</v>
      </c>
    </row>
    <row r="71" spans="1:25" ht="22.8" x14ac:dyDescent="0.25">
      <c r="A71" s="28" t="s">
        <v>183</v>
      </c>
      <c r="B71" s="29" t="s">
        <v>184</v>
      </c>
      <c r="C71" s="30"/>
      <c r="D71" s="30" t="s">
        <v>185</v>
      </c>
      <c r="E71" s="30" t="s">
        <v>186</v>
      </c>
      <c r="F71" s="30"/>
      <c r="G71" s="30"/>
      <c r="H71" s="35">
        <f t="shared" ref="H71:Q71" si="9">SUM(H72:H72)</f>
        <v>0</v>
      </c>
      <c r="I71" s="35">
        <f t="shared" si="9"/>
        <v>0</v>
      </c>
      <c r="J71" s="35">
        <f t="shared" si="9"/>
        <v>0</v>
      </c>
      <c r="K71" s="35">
        <f t="shared" si="9"/>
        <v>0</v>
      </c>
      <c r="L71" s="35">
        <f t="shared" si="9"/>
        <v>0</v>
      </c>
      <c r="M71" s="35">
        <f t="shared" si="9"/>
        <v>0</v>
      </c>
      <c r="N71" s="35">
        <f t="shared" si="9"/>
        <v>0</v>
      </c>
      <c r="O71" s="35">
        <f t="shared" si="9"/>
        <v>0</v>
      </c>
      <c r="P71" s="35">
        <f t="shared" si="9"/>
        <v>0</v>
      </c>
      <c r="Q71" s="35">
        <f t="shared" si="9"/>
        <v>0</v>
      </c>
      <c r="R71" s="30" t="s">
        <v>68</v>
      </c>
      <c r="S71" s="32" t="s">
        <v>31</v>
      </c>
      <c r="T71" s="33" t="s">
        <v>69</v>
      </c>
      <c r="U71" s="33" t="s">
        <v>33</v>
      </c>
      <c r="V71" s="33" t="s">
        <v>69</v>
      </c>
      <c r="W71" s="33" t="s">
        <v>33</v>
      </c>
      <c r="X71" s="33" t="s">
        <v>33</v>
      </c>
      <c r="Y71" s="34" t="s">
        <v>33</v>
      </c>
    </row>
    <row r="72" spans="1:25" x14ac:dyDescent="0.25">
      <c r="A72" s="36"/>
      <c r="B72" s="37"/>
      <c r="C72" s="38"/>
      <c r="D72" s="38"/>
      <c r="E72" s="38"/>
      <c r="F72" s="38"/>
      <c r="G72" s="38"/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8" t="s">
        <v>161</v>
      </c>
      <c r="S72" s="40" t="s">
        <v>37</v>
      </c>
      <c r="T72" s="41" t="s">
        <v>33</v>
      </c>
      <c r="U72" s="41" t="s">
        <v>33</v>
      </c>
      <c r="V72" s="41" t="s">
        <v>33</v>
      </c>
      <c r="W72" s="41" t="s">
        <v>33</v>
      </c>
      <c r="X72" s="41" t="s">
        <v>33</v>
      </c>
      <c r="Y72" s="42" t="s">
        <v>33</v>
      </c>
    </row>
    <row r="73" spans="1:25" ht="22.8" x14ac:dyDescent="0.25">
      <c r="A73" s="28" t="s">
        <v>187</v>
      </c>
      <c r="B73" s="29" t="s">
        <v>188</v>
      </c>
      <c r="C73" s="30" t="s">
        <v>41</v>
      </c>
      <c r="D73" s="30" t="s">
        <v>120</v>
      </c>
      <c r="E73" s="30" t="s">
        <v>189</v>
      </c>
      <c r="F73" s="30" t="s">
        <v>190</v>
      </c>
      <c r="G73" s="30" t="s">
        <v>117</v>
      </c>
      <c r="H73" s="35">
        <f>SUM(H74:H74)+8240</f>
        <v>8240</v>
      </c>
      <c r="I73" s="35">
        <f>SUM(I74:I74)+8240</f>
        <v>8240</v>
      </c>
      <c r="J73" s="35">
        <f>SUM(J74:J74)+8122</f>
        <v>8122</v>
      </c>
      <c r="K73" s="35">
        <f>SUM(K74:K74)</f>
        <v>0</v>
      </c>
      <c r="L73" s="35">
        <f>SUM(L74:L74)</f>
        <v>0</v>
      </c>
      <c r="M73" s="35">
        <f>SUM(M74:M74)</f>
        <v>0</v>
      </c>
      <c r="N73" s="35">
        <f>SUM(N74:N74)</f>
        <v>0</v>
      </c>
      <c r="O73" s="35">
        <f>SUM(O74:O74)</f>
        <v>0</v>
      </c>
      <c r="P73" s="35">
        <f>SUM(P74:P74)+8240</f>
        <v>8240</v>
      </c>
      <c r="Q73" s="35">
        <f>SUM(Q74:Q74)+8240</f>
        <v>8240</v>
      </c>
      <c r="R73" s="30" t="s">
        <v>68</v>
      </c>
      <c r="S73" s="32" t="s">
        <v>37</v>
      </c>
      <c r="T73" s="33" t="s">
        <v>69</v>
      </c>
      <c r="U73" s="33" t="s">
        <v>33</v>
      </c>
      <c r="V73" s="33" t="s">
        <v>69</v>
      </c>
      <c r="W73" s="33" t="s">
        <v>33</v>
      </c>
      <c r="X73" s="33" t="s">
        <v>33</v>
      </c>
      <c r="Y73" s="34" t="s">
        <v>33</v>
      </c>
    </row>
    <row r="74" spans="1:25" x14ac:dyDescent="0.25">
      <c r="A74" s="36"/>
      <c r="B74" s="37"/>
      <c r="C74" s="38"/>
      <c r="D74" s="38"/>
      <c r="E74" s="38"/>
      <c r="F74" s="38"/>
      <c r="G74" s="38"/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8" t="s">
        <v>161</v>
      </c>
      <c r="S74" s="40" t="s">
        <v>37</v>
      </c>
      <c r="T74" s="41" t="s">
        <v>33</v>
      </c>
      <c r="U74" s="41" t="s">
        <v>33</v>
      </c>
      <c r="V74" s="41" t="s">
        <v>33</v>
      </c>
      <c r="W74" s="41" t="s">
        <v>33</v>
      </c>
      <c r="X74" s="41" t="s">
        <v>33</v>
      </c>
      <c r="Y74" s="42" t="s">
        <v>33</v>
      </c>
    </row>
    <row r="75" spans="1:25" ht="22.8" x14ac:dyDescent="0.25">
      <c r="A75" s="28" t="s">
        <v>191</v>
      </c>
      <c r="B75" s="29" t="s">
        <v>192</v>
      </c>
      <c r="C75" s="30" t="s">
        <v>41</v>
      </c>
      <c r="D75" s="30" t="s">
        <v>110</v>
      </c>
      <c r="E75" s="30" t="s">
        <v>193</v>
      </c>
      <c r="F75" s="30" t="s">
        <v>194</v>
      </c>
      <c r="G75" s="30" t="s">
        <v>117</v>
      </c>
      <c r="H75" s="35">
        <f>SUM(H76:H76)+10900</f>
        <v>10900</v>
      </c>
      <c r="I75" s="35">
        <f>SUM(I76:I76)+10900</f>
        <v>10900</v>
      </c>
      <c r="J75" s="35">
        <f>SUM(J76:J76)+10745</f>
        <v>10745</v>
      </c>
      <c r="K75" s="35">
        <f>SUM(K76:K76)</f>
        <v>0</v>
      </c>
      <c r="L75" s="35">
        <f>SUM(L76:L76)</f>
        <v>0</v>
      </c>
      <c r="M75" s="35">
        <f>SUM(M76:M76)</f>
        <v>0</v>
      </c>
      <c r="N75" s="35">
        <f>SUM(N76:N76)</f>
        <v>0</v>
      </c>
      <c r="O75" s="35">
        <f>SUM(O76:O76)</f>
        <v>0</v>
      </c>
      <c r="P75" s="35">
        <f>SUM(P76:P76)+10900</f>
        <v>10900</v>
      </c>
      <c r="Q75" s="35">
        <f>SUM(Q76:Q76)+10900</f>
        <v>10900</v>
      </c>
      <c r="R75" s="30" t="s">
        <v>68</v>
      </c>
      <c r="S75" s="32" t="s">
        <v>31</v>
      </c>
      <c r="T75" s="33" t="s">
        <v>69</v>
      </c>
      <c r="U75" s="33" t="s">
        <v>33</v>
      </c>
      <c r="V75" s="33" t="s">
        <v>69</v>
      </c>
      <c r="W75" s="33" t="s">
        <v>33</v>
      </c>
      <c r="X75" s="33" t="s">
        <v>33</v>
      </c>
      <c r="Y75" s="34" t="s">
        <v>33</v>
      </c>
    </row>
    <row r="76" spans="1:25" x14ac:dyDescent="0.25">
      <c r="A76" s="36"/>
      <c r="B76" s="37"/>
      <c r="C76" s="38"/>
      <c r="D76" s="38"/>
      <c r="E76" s="38"/>
      <c r="F76" s="38"/>
      <c r="G76" s="38"/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8" t="s">
        <v>161</v>
      </c>
      <c r="S76" s="40" t="s">
        <v>37</v>
      </c>
      <c r="T76" s="41" t="s">
        <v>33</v>
      </c>
      <c r="U76" s="41" t="s">
        <v>33</v>
      </c>
      <c r="V76" s="41" t="s">
        <v>33</v>
      </c>
      <c r="W76" s="41" t="s">
        <v>33</v>
      </c>
      <c r="X76" s="41" t="s">
        <v>33</v>
      </c>
      <c r="Y76" s="42" t="s">
        <v>33</v>
      </c>
    </row>
    <row r="77" spans="1:25" ht="22.8" x14ac:dyDescent="0.25">
      <c r="A77" s="28" t="s">
        <v>195</v>
      </c>
      <c r="B77" s="29" t="s">
        <v>196</v>
      </c>
      <c r="C77" s="30" t="s">
        <v>41</v>
      </c>
      <c r="D77" s="30" t="s">
        <v>50</v>
      </c>
      <c r="E77" s="30" t="s">
        <v>77</v>
      </c>
      <c r="F77" s="30" t="s">
        <v>197</v>
      </c>
      <c r="G77" s="30" t="s">
        <v>117</v>
      </c>
      <c r="H77" s="35">
        <f>SUM(H78:H78)+4500</f>
        <v>4500</v>
      </c>
      <c r="I77" s="35">
        <f>SUM(I78:I78)+4500</f>
        <v>4500</v>
      </c>
      <c r="J77" s="35">
        <f>SUM(J78:J78)+4436</f>
        <v>4436</v>
      </c>
      <c r="K77" s="35">
        <f>SUM(K78:K78)</f>
        <v>0</v>
      </c>
      <c r="L77" s="35">
        <f>SUM(L78:L78)</f>
        <v>0</v>
      </c>
      <c r="M77" s="35">
        <f>SUM(M78:M78)</f>
        <v>0</v>
      </c>
      <c r="N77" s="35">
        <f>SUM(N78:N78)</f>
        <v>0</v>
      </c>
      <c r="O77" s="35">
        <f>SUM(O78:O78)</f>
        <v>0</v>
      </c>
      <c r="P77" s="35">
        <f>SUM(P78:P78)+4500</f>
        <v>4500</v>
      </c>
      <c r="Q77" s="35">
        <f>SUM(Q78:Q78)+4500</f>
        <v>4500</v>
      </c>
      <c r="R77" s="30" t="s">
        <v>68</v>
      </c>
      <c r="S77" s="32" t="s">
        <v>31</v>
      </c>
      <c r="T77" s="33" t="s">
        <v>69</v>
      </c>
      <c r="U77" s="33" t="s">
        <v>33</v>
      </c>
      <c r="V77" s="33" t="s">
        <v>69</v>
      </c>
      <c r="W77" s="33" t="s">
        <v>33</v>
      </c>
      <c r="X77" s="33" t="s">
        <v>33</v>
      </c>
      <c r="Y77" s="34" t="s">
        <v>33</v>
      </c>
    </row>
    <row r="78" spans="1:25" x14ac:dyDescent="0.25">
      <c r="A78" s="36"/>
      <c r="B78" s="37"/>
      <c r="C78" s="38"/>
      <c r="D78" s="38"/>
      <c r="E78" s="38"/>
      <c r="F78" s="38"/>
      <c r="G78" s="38"/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8" t="s">
        <v>161</v>
      </c>
      <c r="S78" s="40" t="s">
        <v>37</v>
      </c>
      <c r="T78" s="41" t="s">
        <v>33</v>
      </c>
      <c r="U78" s="41" t="s">
        <v>33</v>
      </c>
      <c r="V78" s="41" t="s">
        <v>33</v>
      </c>
      <c r="W78" s="41" t="s">
        <v>33</v>
      </c>
      <c r="X78" s="41" t="s">
        <v>33</v>
      </c>
      <c r="Y78" s="42" t="s">
        <v>33</v>
      </c>
    </row>
    <row r="79" spans="1:25" ht="22.8" x14ac:dyDescent="0.25">
      <c r="A79" s="28" t="s">
        <v>198</v>
      </c>
      <c r="B79" s="29" t="s">
        <v>199</v>
      </c>
      <c r="C79" s="30"/>
      <c r="D79" s="30" t="s">
        <v>185</v>
      </c>
      <c r="E79" s="30" t="s">
        <v>186</v>
      </c>
      <c r="F79" s="30"/>
      <c r="G79" s="30"/>
      <c r="H79" s="35">
        <f t="shared" ref="H79:Q79" si="10">SUM(H80:H80)</f>
        <v>0</v>
      </c>
      <c r="I79" s="35">
        <f t="shared" si="10"/>
        <v>0</v>
      </c>
      <c r="J79" s="35">
        <f t="shared" si="10"/>
        <v>0</v>
      </c>
      <c r="K79" s="35">
        <f t="shared" si="10"/>
        <v>0</v>
      </c>
      <c r="L79" s="35">
        <f t="shared" si="10"/>
        <v>0</v>
      </c>
      <c r="M79" s="35">
        <f t="shared" si="10"/>
        <v>0</v>
      </c>
      <c r="N79" s="35">
        <f t="shared" si="10"/>
        <v>0</v>
      </c>
      <c r="O79" s="35">
        <f t="shared" si="10"/>
        <v>0</v>
      </c>
      <c r="P79" s="35">
        <f t="shared" si="10"/>
        <v>0</v>
      </c>
      <c r="Q79" s="35">
        <f t="shared" si="10"/>
        <v>0</v>
      </c>
      <c r="R79" s="30" t="s">
        <v>68</v>
      </c>
      <c r="S79" s="32" t="s">
        <v>31</v>
      </c>
      <c r="T79" s="33" t="s">
        <v>69</v>
      </c>
      <c r="U79" s="33" t="s">
        <v>33</v>
      </c>
      <c r="V79" s="33" t="s">
        <v>69</v>
      </c>
      <c r="W79" s="33" t="s">
        <v>33</v>
      </c>
      <c r="X79" s="33" t="s">
        <v>33</v>
      </c>
      <c r="Y79" s="34" t="s">
        <v>33</v>
      </c>
    </row>
    <row r="80" spans="1:25" x14ac:dyDescent="0.25">
      <c r="A80" s="36"/>
      <c r="B80" s="37"/>
      <c r="C80" s="38"/>
      <c r="D80" s="38"/>
      <c r="E80" s="38"/>
      <c r="F80" s="38"/>
      <c r="G80" s="38"/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8" t="s">
        <v>161</v>
      </c>
      <c r="S80" s="40" t="s">
        <v>37</v>
      </c>
      <c r="T80" s="41" t="s">
        <v>33</v>
      </c>
      <c r="U80" s="41" t="s">
        <v>33</v>
      </c>
      <c r="V80" s="41" t="s">
        <v>33</v>
      </c>
      <c r="W80" s="41" t="s">
        <v>33</v>
      </c>
      <c r="X80" s="41" t="s">
        <v>33</v>
      </c>
      <c r="Y80" s="42" t="s">
        <v>33</v>
      </c>
    </row>
    <row r="81" spans="1:25" ht="22.8" x14ac:dyDescent="0.25">
      <c r="A81" s="28" t="s">
        <v>200</v>
      </c>
      <c r="B81" s="29" t="s">
        <v>201</v>
      </c>
      <c r="C81" s="30" t="s">
        <v>41</v>
      </c>
      <c r="D81" s="30" t="s">
        <v>148</v>
      </c>
      <c r="E81" s="30" t="s">
        <v>149</v>
      </c>
      <c r="F81" s="30" t="s">
        <v>202</v>
      </c>
      <c r="G81" s="30" t="s">
        <v>117</v>
      </c>
      <c r="H81" s="31">
        <v>12000</v>
      </c>
      <c r="I81" s="31">
        <v>12000</v>
      </c>
      <c r="J81" s="31">
        <v>10500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12000</v>
      </c>
      <c r="Q81" s="31">
        <v>12000</v>
      </c>
      <c r="R81" s="30" t="s">
        <v>68</v>
      </c>
      <c r="S81" s="32" t="s">
        <v>37</v>
      </c>
      <c r="T81" s="33" t="s">
        <v>69</v>
      </c>
      <c r="U81" s="33" t="s">
        <v>33</v>
      </c>
      <c r="V81" s="33" t="s">
        <v>69</v>
      </c>
      <c r="W81" s="33" t="s">
        <v>33</v>
      </c>
      <c r="X81" s="33" t="s">
        <v>33</v>
      </c>
      <c r="Y81" s="34" t="s">
        <v>33</v>
      </c>
    </row>
    <row r="82" spans="1:25" ht="22.8" x14ac:dyDescent="0.25">
      <c r="A82" s="28" t="s">
        <v>203</v>
      </c>
      <c r="B82" s="29" t="s">
        <v>204</v>
      </c>
      <c r="C82" s="30"/>
      <c r="D82" s="30" t="s">
        <v>164</v>
      </c>
      <c r="E82" s="30" t="s">
        <v>165</v>
      </c>
      <c r="F82" s="30"/>
      <c r="G82" s="30"/>
      <c r="H82" s="35">
        <f t="shared" ref="H82:Q82" si="11">SUM(H83:H83)</f>
        <v>0</v>
      </c>
      <c r="I82" s="35">
        <f t="shared" si="11"/>
        <v>0</v>
      </c>
      <c r="J82" s="35">
        <f t="shared" si="11"/>
        <v>0</v>
      </c>
      <c r="K82" s="35">
        <f t="shared" si="11"/>
        <v>0</v>
      </c>
      <c r="L82" s="35">
        <f t="shared" si="11"/>
        <v>0</v>
      </c>
      <c r="M82" s="35">
        <f t="shared" si="11"/>
        <v>0</v>
      </c>
      <c r="N82" s="35">
        <f t="shared" si="11"/>
        <v>0</v>
      </c>
      <c r="O82" s="35">
        <f t="shared" si="11"/>
        <v>0</v>
      </c>
      <c r="P82" s="35">
        <f t="shared" si="11"/>
        <v>0</v>
      </c>
      <c r="Q82" s="35">
        <f t="shared" si="11"/>
        <v>0</v>
      </c>
      <c r="R82" s="30" t="s">
        <v>68</v>
      </c>
      <c r="S82" s="32" t="s">
        <v>31</v>
      </c>
      <c r="T82" s="33" t="s">
        <v>69</v>
      </c>
      <c r="U82" s="33" t="s">
        <v>33</v>
      </c>
      <c r="V82" s="33" t="s">
        <v>69</v>
      </c>
      <c r="W82" s="33" t="s">
        <v>33</v>
      </c>
      <c r="X82" s="33" t="s">
        <v>33</v>
      </c>
      <c r="Y82" s="34" t="s">
        <v>33</v>
      </c>
    </row>
    <row r="83" spans="1:25" x14ac:dyDescent="0.25">
      <c r="A83" s="36"/>
      <c r="B83" s="37"/>
      <c r="C83" s="38"/>
      <c r="D83" s="38"/>
      <c r="E83" s="38"/>
      <c r="F83" s="38"/>
      <c r="G83" s="38"/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8" t="s">
        <v>161</v>
      </c>
      <c r="S83" s="40" t="s">
        <v>37</v>
      </c>
      <c r="T83" s="41" t="s">
        <v>33</v>
      </c>
      <c r="U83" s="41" t="s">
        <v>33</v>
      </c>
      <c r="V83" s="41" t="s">
        <v>33</v>
      </c>
      <c r="W83" s="41" t="s">
        <v>33</v>
      </c>
      <c r="X83" s="41" t="s">
        <v>33</v>
      </c>
      <c r="Y83" s="42" t="s">
        <v>33</v>
      </c>
    </row>
    <row r="84" spans="1:25" ht="22.8" x14ac:dyDescent="0.25">
      <c r="A84" s="28" t="s">
        <v>205</v>
      </c>
      <c r="B84" s="29" t="s">
        <v>206</v>
      </c>
      <c r="C84" s="30" t="s">
        <v>41</v>
      </c>
      <c r="D84" s="30" t="s">
        <v>164</v>
      </c>
      <c r="E84" s="30" t="s">
        <v>165</v>
      </c>
      <c r="F84" s="30" t="s">
        <v>207</v>
      </c>
      <c r="G84" s="30" t="s">
        <v>117</v>
      </c>
      <c r="H84" s="35">
        <f>SUM(H85:H85)+4200</f>
        <v>4200</v>
      </c>
      <c r="I84" s="35">
        <f>SUM(I85:I85)+4200</f>
        <v>4200</v>
      </c>
      <c r="J84" s="35">
        <f>SUM(J85:J85)+3600</f>
        <v>3600</v>
      </c>
      <c r="K84" s="35">
        <f>SUM(K85:K85)</f>
        <v>0</v>
      </c>
      <c r="L84" s="35">
        <f>SUM(L85:L85)</f>
        <v>0</v>
      </c>
      <c r="M84" s="35">
        <f>SUM(M85:M85)</f>
        <v>0</v>
      </c>
      <c r="N84" s="35">
        <f>SUM(N85:N85)</f>
        <v>0</v>
      </c>
      <c r="O84" s="35">
        <f>SUM(O85:O85)</f>
        <v>0</v>
      </c>
      <c r="P84" s="35">
        <f>SUM(P85:P85)+4200</f>
        <v>4200</v>
      </c>
      <c r="Q84" s="35">
        <f>SUM(Q85:Q85)+4200</f>
        <v>4200</v>
      </c>
      <c r="R84" s="30" t="s">
        <v>68</v>
      </c>
      <c r="S84" s="32" t="s">
        <v>31</v>
      </c>
      <c r="T84" s="33" t="s">
        <v>69</v>
      </c>
      <c r="U84" s="33" t="s">
        <v>33</v>
      </c>
      <c r="V84" s="33" t="s">
        <v>69</v>
      </c>
      <c r="W84" s="33" t="s">
        <v>33</v>
      </c>
      <c r="X84" s="33" t="s">
        <v>33</v>
      </c>
      <c r="Y84" s="34" t="s">
        <v>33</v>
      </c>
    </row>
    <row r="85" spans="1:25" x14ac:dyDescent="0.25">
      <c r="A85" s="36"/>
      <c r="B85" s="37"/>
      <c r="C85" s="38"/>
      <c r="D85" s="38"/>
      <c r="E85" s="38"/>
      <c r="F85" s="38"/>
      <c r="G85" s="38"/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8" t="s">
        <v>161</v>
      </c>
      <c r="S85" s="40" t="s">
        <v>37</v>
      </c>
      <c r="T85" s="41" t="s">
        <v>33</v>
      </c>
      <c r="U85" s="41" t="s">
        <v>33</v>
      </c>
      <c r="V85" s="41" t="s">
        <v>33</v>
      </c>
      <c r="W85" s="41" t="s">
        <v>33</v>
      </c>
      <c r="X85" s="41" t="s">
        <v>33</v>
      </c>
      <c r="Y85" s="42" t="s">
        <v>33</v>
      </c>
    </row>
    <row r="86" spans="1:25" ht="22.8" x14ac:dyDescent="0.25">
      <c r="A86" s="28" t="s">
        <v>208</v>
      </c>
      <c r="B86" s="29" t="s">
        <v>209</v>
      </c>
      <c r="C86" s="30" t="s">
        <v>41</v>
      </c>
      <c r="D86" s="30"/>
      <c r="E86" s="30" t="s">
        <v>210</v>
      </c>
      <c r="F86" s="30" t="s">
        <v>211</v>
      </c>
      <c r="G86" s="30" t="s">
        <v>117</v>
      </c>
      <c r="H86" s="31">
        <v>11528</v>
      </c>
      <c r="I86" s="31">
        <v>11528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11528</v>
      </c>
      <c r="Q86" s="31">
        <v>11528</v>
      </c>
      <c r="R86" s="30" t="s">
        <v>68</v>
      </c>
      <c r="S86" s="32" t="s">
        <v>31</v>
      </c>
      <c r="T86" s="33" t="s">
        <v>69</v>
      </c>
      <c r="U86" s="33" t="s">
        <v>33</v>
      </c>
      <c r="V86" s="33" t="s">
        <v>69</v>
      </c>
      <c r="W86" s="33" t="s">
        <v>33</v>
      </c>
      <c r="X86" s="33" t="s">
        <v>33</v>
      </c>
      <c r="Y86" s="34" t="s">
        <v>33</v>
      </c>
    </row>
    <row r="87" spans="1:25" ht="22.8" x14ac:dyDescent="0.25">
      <c r="A87" s="21" t="s">
        <v>212</v>
      </c>
      <c r="B87" s="22" t="s">
        <v>213</v>
      </c>
      <c r="C87" s="23"/>
      <c r="D87" s="23" t="s">
        <v>26</v>
      </c>
      <c r="E87" s="23" t="s">
        <v>27</v>
      </c>
      <c r="F87" s="23"/>
      <c r="G87" s="23"/>
      <c r="H87" s="24">
        <f t="shared" ref="H87:Q87" si="12">SUM(H88:H92)</f>
        <v>1445000</v>
      </c>
      <c r="I87" s="24">
        <f t="shared" si="12"/>
        <v>1445000</v>
      </c>
      <c r="J87" s="24">
        <f t="shared" si="12"/>
        <v>0</v>
      </c>
      <c r="K87" s="24">
        <f t="shared" si="12"/>
        <v>0</v>
      </c>
      <c r="L87" s="24">
        <f t="shared" si="12"/>
        <v>0</v>
      </c>
      <c r="M87" s="24">
        <f t="shared" si="12"/>
        <v>0</v>
      </c>
      <c r="N87" s="24">
        <f t="shared" si="12"/>
        <v>0</v>
      </c>
      <c r="O87" s="24">
        <f t="shared" si="12"/>
        <v>0</v>
      </c>
      <c r="P87" s="24">
        <f t="shared" si="12"/>
        <v>1426000</v>
      </c>
      <c r="Q87" s="24">
        <f t="shared" si="12"/>
        <v>1426000</v>
      </c>
      <c r="R87" s="23" t="s">
        <v>214</v>
      </c>
      <c r="S87" s="25" t="s">
        <v>215</v>
      </c>
      <c r="T87" s="26" t="s">
        <v>216</v>
      </c>
      <c r="U87" s="26" t="s">
        <v>33</v>
      </c>
      <c r="V87" s="26" t="s">
        <v>216</v>
      </c>
      <c r="W87" s="26" t="s">
        <v>33</v>
      </c>
      <c r="X87" s="26" t="s">
        <v>33</v>
      </c>
      <c r="Y87" s="27" t="s">
        <v>33</v>
      </c>
    </row>
    <row r="88" spans="1:25" ht="22.8" x14ac:dyDescent="0.25">
      <c r="A88" s="28" t="s">
        <v>217</v>
      </c>
      <c r="B88" s="29" t="s">
        <v>218</v>
      </c>
      <c r="C88" s="30" t="s">
        <v>41</v>
      </c>
      <c r="D88" s="30" t="s">
        <v>219</v>
      </c>
      <c r="E88" s="30" t="s">
        <v>220</v>
      </c>
      <c r="F88" s="30" t="s">
        <v>81</v>
      </c>
      <c r="G88" s="30" t="s">
        <v>45</v>
      </c>
      <c r="H88" s="31">
        <v>75000</v>
      </c>
      <c r="I88" s="31">
        <v>75000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75000</v>
      </c>
      <c r="Q88" s="31">
        <v>75000</v>
      </c>
      <c r="R88" s="30" t="s">
        <v>138</v>
      </c>
      <c r="S88" s="32" t="s">
        <v>37</v>
      </c>
      <c r="T88" s="33" t="s">
        <v>221</v>
      </c>
      <c r="U88" s="33" t="s">
        <v>33</v>
      </c>
      <c r="V88" s="33" t="s">
        <v>221</v>
      </c>
      <c r="W88" s="33" t="s">
        <v>33</v>
      </c>
      <c r="X88" s="33" t="s">
        <v>33</v>
      </c>
      <c r="Y88" s="34" t="s">
        <v>33</v>
      </c>
    </row>
    <row r="89" spans="1:25" ht="22.8" x14ac:dyDescent="0.25">
      <c r="A89" s="28" t="s">
        <v>222</v>
      </c>
      <c r="B89" s="29" t="s">
        <v>223</v>
      </c>
      <c r="C89" s="30" t="s">
        <v>41</v>
      </c>
      <c r="D89" s="30" t="s">
        <v>185</v>
      </c>
      <c r="E89" s="30" t="s">
        <v>224</v>
      </c>
      <c r="F89" s="30" t="s">
        <v>225</v>
      </c>
      <c r="G89" s="30" t="s">
        <v>45</v>
      </c>
      <c r="H89" s="31">
        <v>606000</v>
      </c>
      <c r="I89" s="31">
        <v>606000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600000</v>
      </c>
      <c r="Q89" s="31">
        <v>600000</v>
      </c>
      <c r="R89" s="30" t="s">
        <v>226</v>
      </c>
      <c r="S89" s="32" t="s">
        <v>31</v>
      </c>
      <c r="T89" s="33" t="s">
        <v>69</v>
      </c>
      <c r="U89" s="33" t="s">
        <v>33</v>
      </c>
      <c r="V89" s="33" t="s">
        <v>69</v>
      </c>
      <c r="W89" s="33" t="s">
        <v>33</v>
      </c>
      <c r="X89" s="33" t="s">
        <v>33</v>
      </c>
      <c r="Y89" s="34" t="s">
        <v>33</v>
      </c>
    </row>
    <row r="90" spans="1:25" ht="22.8" x14ac:dyDescent="0.25">
      <c r="A90" s="28" t="s">
        <v>227</v>
      </c>
      <c r="B90" s="29" t="s">
        <v>228</v>
      </c>
      <c r="C90" s="30" t="s">
        <v>41</v>
      </c>
      <c r="D90" s="30" t="s">
        <v>185</v>
      </c>
      <c r="E90" s="30" t="s">
        <v>224</v>
      </c>
      <c r="F90" s="30" t="s">
        <v>229</v>
      </c>
      <c r="G90" s="30" t="s">
        <v>45</v>
      </c>
      <c r="H90" s="31">
        <v>180000</v>
      </c>
      <c r="I90" s="31">
        <v>180000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200000</v>
      </c>
      <c r="Q90" s="31">
        <v>200000</v>
      </c>
      <c r="R90" s="30" t="s">
        <v>226</v>
      </c>
      <c r="S90" s="32" t="s">
        <v>31</v>
      </c>
      <c r="T90" s="33" t="s">
        <v>69</v>
      </c>
      <c r="U90" s="33" t="s">
        <v>33</v>
      </c>
      <c r="V90" s="33" t="s">
        <v>69</v>
      </c>
      <c r="W90" s="33" t="s">
        <v>33</v>
      </c>
      <c r="X90" s="33" t="s">
        <v>33</v>
      </c>
      <c r="Y90" s="34" t="s">
        <v>33</v>
      </c>
    </row>
    <row r="91" spans="1:25" ht="22.8" x14ac:dyDescent="0.25">
      <c r="A91" s="28" t="s">
        <v>230</v>
      </c>
      <c r="B91" s="29" t="s">
        <v>231</v>
      </c>
      <c r="C91" s="30" t="s">
        <v>41</v>
      </c>
      <c r="D91" s="30" t="s">
        <v>185</v>
      </c>
      <c r="E91" s="30" t="s">
        <v>224</v>
      </c>
      <c r="F91" s="30" t="s">
        <v>232</v>
      </c>
      <c r="G91" s="30" t="s">
        <v>45</v>
      </c>
      <c r="H91" s="31">
        <v>583000</v>
      </c>
      <c r="I91" s="31">
        <v>583000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550000</v>
      </c>
      <c r="Q91" s="31">
        <v>550000</v>
      </c>
      <c r="R91" s="30" t="s">
        <v>233</v>
      </c>
      <c r="S91" s="32" t="s">
        <v>31</v>
      </c>
      <c r="T91" s="33" t="s">
        <v>69</v>
      </c>
      <c r="U91" s="33" t="s">
        <v>33</v>
      </c>
      <c r="V91" s="33" t="s">
        <v>69</v>
      </c>
      <c r="W91" s="33" t="s">
        <v>33</v>
      </c>
      <c r="X91" s="33" t="s">
        <v>33</v>
      </c>
      <c r="Y91" s="34" t="s">
        <v>33</v>
      </c>
    </row>
    <row r="92" spans="1:25" ht="34.200000000000003" x14ac:dyDescent="0.25">
      <c r="A92" s="28" t="s">
        <v>234</v>
      </c>
      <c r="B92" s="29" t="s">
        <v>235</v>
      </c>
      <c r="C92" s="30" t="s">
        <v>41</v>
      </c>
      <c r="D92" s="30" t="s">
        <v>219</v>
      </c>
      <c r="E92" s="30" t="s">
        <v>220</v>
      </c>
      <c r="F92" s="30" t="s">
        <v>81</v>
      </c>
      <c r="G92" s="30" t="s">
        <v>45</v>
      </c>
      <c r="H92" s="31">
        <v>1000</v>
      </c>
      <c r="I92" s="31">
        <v>1000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1000</v>
      </c>
      <c r="Q92" s="31">
        <v>1000</v>
      </c>
      <c r="R92" s="30" t="s">
        <v>236</v>
      </c>
      <c r="S92" s="32" t="s">
        <v>37</v>
      </c>
      <c r="T92" s="33" t="s">
        <v>86</v>
      </c>
      <c r="U92" s="33" t="s">
        <v>33</v>
      </c>
      <c r="V92" s="33" t="s">
        <v>86</v>
      </c>
      <c r="W92" s="33" t="s">
        <v>33</v>
      </c>
      <c r="X92" s="33" t="s">
        <v>33</v>
      </c>
      <c r="Y92" s="34" t="s">
        <v>33</v>
      </c>
    </row>
    <row r="93" spans="1:25" x14ac:dyDescent="0.25">
      <c r="A93" s="21" t="s">
        <v>237</v>
      </c>
      <c r="B93" s="22" t="s">
        <v>238</v>
      </c>
      <c r="C93" s="23"/>
      <c r="D93" s="23" t="s">
        <v>26</v>
      </c>
      <c r="E93" s="23" t="s">
        <v>27</v>
      </c>
      <c r="F93" s="23"/>
      <c r="G93" s="23"/>
      <c r="H93" s="24">
        <f t="shared" ref="H93:Q93" si="13">SUM(H94:H94)</f>
        <v>300</v>
      </c>
      <c r="I93" s="24">
        <f t="shared" si="13"/>
        <v>300</v>
      </c>
      <c r="J93" s="24">
        <f t="shared" si="13"/>
        <v>0</v>
      </c>
      <c r="K93" s="24">
        <f t="shared" si="13"/>
        <v>0</v>
      </c>
      <c r="L93" s="24">
        <f t="shared" si="13"/>
        <v>0</v>
      </c>
      <c r="M93" s="24">
        <f t="shared" si="13"/>
        <v>0</v>
      </c>
      <c r="N93" s="24">
        <f t="shared" si="13"/>
        <v>0</v>
      </c>
      <c r="O93" s="24">
        <f t="shared" si="13"/>
        <v>0</v>
      </c>
      <c r="P93" s="24">
        <f t="shared" si="13"/>
        <v>300</v>
      </c>
      <c r="Q93" s="24">
        <f t="shared" si="13"/>
        <v>300</v>
      </c>
      <c r="R93" s="23" t="s">
        <v>239</v>
      </c>
      <c r="S93" s="25" t="s">
        <v>37</v>
      </c>
      <c r="T93" s="26" t="s">
        <v>240</v>
      </c>
      <c r="U93" s="26" t="s">
        <v>33</v>
      </c>
      <c r="V93" s="26" t="s">
        <v>240</v>
      </c>
      <c r="W93" s="26" t="s">
        <v>33</v>
      </c>
      <c r="X93" s="26" t="s">
        <v>33</v>
      </c>
      <c r="Y93" s="27" t="s">
        <v>33</v>
      </c>
    </row>
    <row r="94" spans="1:25" ht="22.8" x14ac:dyDescent="0.25">
      <c r="A94" s="28" t="s">
        <v>241</v>
      </c>
      <c r="B94" s="29" t="s">
        <v>242</v>
      </c>
      <c r="C94" s="30" t="s">
        <v>41</v>
      </c>
      <c r="D94" s="30"/>
      <c r="E94" s="30" t="s">
        <v>243</v>
      </c>
      <c r="F94" s="30" t="s">
        <v>137</v>
      </c>
      <c r="G94" s="30" t="s">
        <v>45</v>
      </c>
      <c r="H94" s="31">
        <v>300</v>
      </c>
      <c r="I94" s="31">
        <v>300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300</v>
      </c>
      <c r="Q94" s="31">
        <v>300</v>
      </c>
      <c r="R94" s="30" t="s">
        <v>244</v>
      </c>
      <c r="S94" s="32" t="s">
        <v>37</v>
      </c>
      <c r="T94" s="33" t="s">
        <v>240</v>
      </c>
      <c r="U94" s="33" t="s">
        <v>33</v>
      </c>
      <c r="V94" s="33" t="s">
        <v>240</v>
      </c>
      <c r="W94" s="33" t="s">
        <v>33</v>
      </c>
      <c r="X94" s="33" t="s">
        <v>33</v>
      </c>
      <c r="Y94" s="34" t="s">
        <v>33</v>
      </c>
    </row>
    <row r="95" spans="1:25" x14ac:dyDescent="0.25">
      <c r="A95" s="21" t="s">
        <v>245</v>
      </c>
      <c r="B95" s="22" t="s">
        <v>246</v>
      </c>
      <c r="C95" s="23"/>
      <c r="D95" s="23" t="s">
        <v>26</v>
      </c>
      <c r="E95" s="23" t="s">
        <v>27</v>
      </c>
      <c r="F95" s="23"/>
      <c r="G95" s="23"/>
      <c r="H95" s="24">
        <f t="shared" ref="H95:Q95" si="14">H96+H98+H101+H102+H103+H104</f>
        <v>1859220</v>
      </c>
      <c r="I95" s="24">
        <f t="shared" si="14"/>
        <v>174220</v>
      </c>
      <c r="J95" s="24">
        <f t="shared" si="14"/>
        <v>0</v>
      </c>
      <c r="K95" s="24">
        <f t="shared" si="14"/>
        <v>1685000</v>
      </c>
      <c r="L95" s="24">
        <f t="shared" si="14"/>
        <v>0</v>
      </c>
      <c r="M95" s="24">
        <f t="shared" si="14"/>
        <v>0</v>
      </c>
      <c r="N95" s="24">
        <f t="shared" si="14"/>
        <v>0</v>
      </c>
      <c r="O95" s="24">
        <f t="shared" si="14"/>
        <v>0</v>
      </c>
      <c r="P95" s="24">
        <f t="shared" si="14"/>
        <v>1864200</v>
      </c>
      <c r="Q95" s="24">
        <f t="shared" si="14"/>
        <v>1864200</v>
      </c>
      <c r="R95" s="23" t="s">
        <v>247</v>
      </c>
      <c r="S95" s="25" t="s">
        <v>31</v>
      </c>
      <c r="T95" s="26" t="s">
        <v>69</v>
      </c>
      <c r="U95" s="26" t="s">
        <v>33</v>
      </c>
      <c r="V95" s="26" t="s">
        <v>69</v>
      </c>
      <c r="W95" s="26" t="s">
        <v>33</v>
      </c>
      <c r="X95" s="26" t="s">
        <v>33</v>
      </c>
      <c r="Y95" s="27" t="s">
        <v>33</v>
      </c>
    </row>
    <row r="96" spans="1:25" ht="22.8" x14ac:dyDescent="0.25">
      <c r="A96" s="28" t="s">
        <v>248</v>
      </c>
      <c r="B96" s="29" t="s">
        <v>249</v>
      </c>
      <c r="C96" s="30"/>
      <c r="D96" s="30" t="s">
        <v>26</v>
      </c>
      <c r="E96" s="30" t="s">
        <v>27</v>
      </c>
      <c r="F96" s="30"/>
      <c r="G96" s="30"/>
      <c r="H96" s="35">
        <f t="shared" ref="H96:Q96" si="15">SUM(H97:H97)</f>
        <v>1833000</v>
      </c>
      <c r="I96" s="35">
        <f t="shared" si="15"/>
        <v>150000</v>
      </c>
      <c r="J96" s="35">
        <f t="shared" si="15"/>
        <v>0</v>
      </c>
      <c r="K96" s="35">
        <f t="shared" si="15"/>
        <v>1683000</v>
      </c>
      <c r="L96" s="35">
        <f t="shared" si="15"/>
        <v>0</v>
      </c>
      <c r="M96" s="35">
        <f t="shared" si="15"/>
        <v>0</v>
      </c>
      <c r="N96" s="35">
        <f t="shared" si="15"/>
        <v>0</v>
      </c>
      <c r="O96" s="35">
        <f t="shared" si="15"/>
        <v>0</v>
      </c>
      <c r="P96" s="35">
        <f t="shared" si="15"/>
        <v>1850000</v>
      </c>
      <c r="Q96" s="35">
        <f t="shared" si="15"/>
        <v>1850000</v>
      </c>
      <c r="R96" s="30" t="s">
        <v>250</v>
      </c>
      <c r="S96" s="32" t="s">
        <v>31</v>
      </c>
      <c r="T96" s="33" t="s">
        <v>69</v>
      </c>
      <c r="U96" s="33" t="s">
        <v>33</v>
      </c>
      <c r="V96" s="33" t="s">
        <v>69</v>
      </c>
      <c r="W96" s="33" t="s">
        <v>33</v>
      </c>
      <c r="X96" s="33" t="s">
        <v>33</v>
      </c>
      <c r="Y96" s="34" t="s">
        <v>33</v>
      </c>
    </row>
    <row r="97" spans="1:25" ht="22.8" x14ac:dyDescent="0.25">
      <c r="A97" s="36"/>
      <c r="B97" s="37"/>
      <c r="C97" s="38" t="s">
        <v>41</v>
      </c>
      <c r="D97" s="38"/>
      <c r="E97" s="38"/>
      <c r="F97" s="38" t="s">
        <v>251</v>
      </c>
      <c r="G97" s="38" t="s">
        <v>45</v>
      </c>
      <c r="H97" s="39">
        <v>1833000</v>
      </c>
      <c r="I97" s="39">
        <v>150000</v>
      </c>
      <c r="J97" s="39">
        <v>0</v>
      </c>
      <c r="K97" s="39">
        <v>1683000</v>
      </c>
      <c r="L97" s="39">
        <v>0</v>
      </c>
      <c r="M97" s="39">
        <v>0</v>
      </c>
      <c r="N97" s="39">
        <v>0</v>
      </c>
      <c r="O97" s="39">
        <v>0</v>
      </c>
      <c r="P97" s="39">
        <v>1850000</v>
      </c>
      <c r="Q97" s="39">
        <v>1850000</v>
      </c>
      <c r="R97" s="38"/>
      <c r="S97" s="40"/>
      <c r="T97" s="41"/>
      <c r="U97" s="41"/>
      <c r="V97" s="41"/>
      <c r="W97" s="41"/>
      <c r="X97" s="41"/>
      <c r="Y97" s="42"/>
    </row>
    <row r="98" spans="1:25" ht="22.8" x14ac:dyDescent="0.25">
      <c r="A98" s="28" t="s">
        <v>252</v>
      </c>
      <c r="B98" s="29" t="s">
        <v>253</v>
      </c>
      <c r="C98" s="30"/>
      <c r="D98" s="30" t="s">
        <v>120</v>
      </c>
      <c r="E98" s="30" t="s">
        <v>121</v>
      </c>
      <c r="F98" s="30"/>
      <c r="G98" s="30"/>
      <c r="H98" s="35">
        <f t="shared" ref="H98:Q98" si="16">SUM(H99:H100)</f>
        <v>2020</v>
      </c>
      <c r="I98" s="35">
        <f t="shared" si="16"/>
        <v>20</v>
      </c>
      <c r="J98" s="35">
        <f t="shared" si="16"/>
        <v>0</v>
      </c>
      <c r="K98" s="35">
        <f t="shared" si="16"/>
        <v>2000</v>
      </c>
      <c r="L98" s="35">
        <f t="shared" si="16"/>
        <v>0</v>
      </c>
      <c r="M98" s="35">
        <f t="shared" si="16"/>
        <v>0</v>
      </c>
      <c r="N98" s="35">
        <f t="shared" si="16"/>
        <v>0</v>
      </c>
      <c r="O98" s="35">
        <f t="shared" si="16"/>
        <v>0</v>
      </c>
      <c r="P98" s="35">
        <f t="shared" si="16"/>
        <v>0</v>
      </c>
      <c r="Q98" s="35">
        <f t="shared" si="16"/>
        <v>0</v>
      </c>
      <c r="R98" s="30" t="s">
        <v>250</v>
      </c>
      <c r="S98" s="32" t="s">
        <v>31</v>
      </c>
      <c r="T98" s="33" t="s">
        <v>69</v>
      </c>
      <c r="U98" s="33" t="s">
        <v>33</v>
      </c>
      <c r="V98" s="33" t="s">
        <v>69</v>
      </c>
      <c r="W98" s="33" t="s">
        <v>33</v>
      </c>
      <c r="X98" s="33" t="s">
        <v>33</v>
      </c>
      <c r="Y98" s="34" t="s">
        <v>33</v>
      </c>
    </row>
    <row r="99" spans="1:25" ht="22.8" x14ac:dyDescent="0.25">
      <c r="A99" s="36"/>
      <c r="B99" s="37"/>
      <c r="C99" s="38" t="s">
        <v>41</v>
      </c>
      <c r="D99" s="38"/>
      <c r="E99" s="38"/>
      <c r="F99" s="38" t="s">
        <v>254</v>
      </c>
      <c r="G99" s="38" t="s">
        <v>45</v>
      </c>
      <c r="H99" s="39">
        <v>20</v>
      </c>
      <c r="I99" s="39">
        <v>20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8"/>
      <c r="S99" s="40"/>
      <c r="T99" s="41"/>
      <c r="U99" s="41"/>
      <c r="V99" s="41"/>
      <c r="W99" s="41"/>
      <c r="X99" s="41"/>
      <c r="Y99" s="42"/>
    </row>
    <row r="100" spans="1:25" ht="22.8" x14ac:dyDescent="0.25">
      <c r="A100" s="36"/>
      <c r="B100" s="37"/>
      <c r="C100" s="38" t="s">
        <v>41</v>
      </c>
      <c r="D100" s="38"/>
      <c r="E100" s="38"/>
      <c r="F100" s="38" t="s">
        <v>66</v>
      </c>
      <c r="G100" s="38" t="s">
        <v>45</v>
      </c>
      <c r="H100" s="39">
        <v>2000</v>
      </c>
      <c r="I100" s="39">
        <v>0</v>
      </c>
      <c r="J100" s="39">
        <v>0</v>
      </c>
      <c r="K100" s="39">
        <v>2000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8"/>
      <c r="S100" s="40"/>
      <c r="T100" s="41"/>
      <c r="U100" s="41"/>
      <c r="V100" s="41"/>
      <c r="W100" s="41"/>
      <c r="X100" s="41"/>
      <c r="Y100" s="42"/>
    </row>
    <row r="101" spans="1:25" ht="91.2" x14ac:dyDescent="0.25">
      <c r="A101" s="28" t="s">
        <v>255</v>
      </c>
      <c r="B101" s="29" t="s">
        <v>256</v>
      </c>
      <c r="C101" s="30" t="s">
        <v>41</v>
      </c>
      <c r="D101" s="30" t="s">
        <v>76</v>
      </c>
      <c r="E101" s="30" t="s">
        <v>77</v>
      </c>
      <c r="F101" s="30" t="s">
        <v>81</v>
      </c>
      <c r="G101" s="30" t="s">
        <v>45</v>
      </c>
      <c r="H101" s="31">
        <v>13000</v>
      </c>
      <c r="I101" s="31">
        <v>13000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13000</v>
      </c>
      <c r="Q101" s="31">
        <v>13000</v>
      </c>
      <c r="R101" s="30" t="s">
        <v>250</v>
      </c>
      <c r="S101" s="32" t="s">
        <v>31</v>
      </c>
      <c r="T101" s="33" t="s">
        <v>69</v>
      </c>
      <c r="U101" s="33" t="s">
        <v>33</v>
      </c>
      <c r="V101" s="33" t="s">
        <v>69</v>
      </c>
      <c r="W101" s="33" t="s">
        <v>33</v>
      </c>
      <c r="X101" s="33" t="s">
        <v>33</v>
      </c>
      <c r="Y101" s="34" t="s">
        <v>33</v>
      </c>
    </row>
    <row r="102" spans="1:25" ht="22.8" x14ac:dyDescent="0.25">
      <c r="A102" s="28" t="s">
        <v>257</v>
      </c>
      <c r="B102" s="29" t="s">
        <v>258</v>
      </c>
      <c r="C102" s="30" t="s">
        <v>41</v>
      </c>
      <c r="D102" s="30" t="s">
        <v>50</v>
      </c>
      <c r="E102" s="30" t="s">
        <v>51</v>
      </c>
      <c r="F102" s="30" t="s">
        <v>81</v>
      </c>
      <c r="G102" s="30" t="s">
        <v>45</v>
      </c>
      <c r="H102" s="31">
        <v>1200</v>
      </c>
      <c r="I102" s="31">
        <v>1200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1200</v>
      </c>
      <c r="Q102" s="31">
        <v>1200</v>
      </c>
      <c r="R102" s="30" t="s">
        <v>250</v>
      </c>
      <c r="S102" s="32" t="s">
        <v>31</v>
      </c>
      <c r="T102" s="33" t="s">
        <v>69</v>
      </c>
      <c r="U102" s="33" t="s">
        <v>33</v>
      </c>
      <c r="V102" s="33" t="s">
        <v>69</v>
      </c>
      <c r="W102" s="33" t="s">
        <v>33</v>
      </c>
      <c r="X102" s="33" t="s">
        <v>33</v>
      </c>
      <c r="Y102" s="34" t="s">
        <v>33</v>
      </c>
    </row>
    <row r="103" spans="1:25" ht="22.8" x14ac:dyDescent="0.25">
      <c r="A103" s="28" t="s">
        <v>259</v>
      </c>
      <c r="B103" s="29" t="s">
        <v>260</v>
      </c>
      <c r="C103" s="30" t="s">
        <v>41</v>
      </c>
      <c r="D103" s="30" t="s">
        <v>50</v>
      </c>
      <c r="E103" s="30" t="s">
        <v>51</v>
      </c>
      <c r="F103" s="30" t="s">
        <v>261</v>
      </c>
      <c r="G103" s="30" t="s">
        <v>45</v>
      </c>
      <c r="H103" s="31">
        <v>10000</v>
      </c>
      <c r="I103" s="31">
        <v>10000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0" t="s">
        <v>262</v>
      </c>
      <c r="S103" s="32" t="s">
        <v>37</v>
      </c>
      <c r="T103" s="33" t="s">
        <v>86</v>
      </c>
      <c r="U103" s="33" t="s">
        <v>33</v>
      </c>
      <c r="V103" s="33" t="s">
        <v>86</v>
      </c>
      <c r="W103" s="33" t="s">
        <v>33</v>
      </c>
      <c r="X103" s="33" t="s">
        <v>33</v>
      </c>
      <c r="Y103" s="34" t="s">
        <v>33</v>
      </c>
    </row>
    <row r="104" spans="1:25" ht="22.8" x14ac:dyDescent="0.25">
      <c r="A104" s="28" t="s">
        <v>263</v>
      </c>
      <c r="B104" s="29" t="s">
        <v>264</v>
      </c>
      <c r="C104" s="30" t="s">
        <v>41</v>
      </c>
      <c r="D104" s="30" t="s">
        <v>50</v>
      </c>
      <c r="E104" s="30" t="s">
        <v>51</v>
      </c>
      <c r="F104" s="30" t="s">
        <v>261</v>
      </c>
      <c r="G104" s="30" t="s">
        <v>45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0" t="s">
        <v>262</v>
      </c>
      <c r="S104" s="32" t="s">
        <v>37</v>
      </c>
      <c r="T104" s="33" t="s">
        <v>60</v>
      </c>
      <c r="U104" s="33" t="s">
        <v>33</v>
      </c>
      <c r="V104" s="33" t="s">
        <v>60</v>
      </c>
      <c r="W104" s="33" t="s">
        <v>33</v>
      </c>
      <c r="X104" s="33" t="s">
        <v>33</v>
      </c>
      <c r="Y104" s="34" t="s">
        <v>33</v>
      </c>
    </row>
    <row r="105" spans="1:25" ht="34.200000000000003" x14ac:dyDescent="0.25">
      <c r="A105" s="21" t="s">
        <v>265</v>
      </c>
      <c r="B105" s="22" t="s">
        <v>266</v>
      </c>
      <c r="C105" s="23"/>
      <c r="D105" s="23" t="s">
        <v>267</v>
      </c>
      <c r="E105" s="23" t="s">
        <v>268</v>
      </c>
      <c r="F105" s="23"/>
      <c r="G105" s="23"/>
      <c r="H105" s="24">
        <f t="shared" ref="H105:Q105" si="17">SUM(H106:H106)</f>
        <v>40000</v>
      </c>
      <c r="I105" s="24">
        <f t="shared" si="17"/>
        <v>40000</v>
      </c>
      <c r="J105" s="24">
        <f t="shared" si="17"/>
        <v>0</v>
      </c>
      <c r="K105" s="24">
        <f t="shared" si="17"/>
        <v>0</v>
      </c>
      <c r="L105" s="24">
        <f t="shared" si="17"/>
        <v>0</v>
      </c>
      <c r="M105" s="24">
        <f t="shared" si="17"/>
        <v>0</v>
      </c>
      <c r="N105" s="24">
        <f t="shared" si="17"/>
        <v>0</v>
      </c>
      <c r="O105" s="24">
        <f t="shared" si="17"/>
        <v>0</v>
      </c>
      <c r="P105" s="24">
        <f t="shared" si="17"/>
        <v>40000</v>
      </c>
      <c r="Q105" s="24">
        <f t="shared" si="17"/>
        <v>40000</v>
      </c>
      <c r="R105" s="23" t="s">
        <v>269</v>
      </c>
      <c r="S105" s="25" t="s">
        <v>133</v>
      </c>
      <c r="T105" s="26" t="s">
        <v>38</v>
      </c>
      <c r="U105" s="26" t="s">
        <v>33</v>
      </c>
      <c r="V105" s="26" t="s">
        <v>38</v>
      </c>
      <c r="W105" s="26" t="s">
        <v>33</v>
      </c>
      <c r="X105" s="26" t="s">
        <v>33</v>
      </c>
      <c r="Y105" s="27" t="s">
        <v>33</v>
      </c>
    </row>
    <row r="106" spans="1:25" ht="34.200000000000003" x14ac:dyDescent="0.25">
      <c r="A106" s="28" t="s">
        <v>270</v>
      </c>
      <c r="B106" s="29" t="s">
        <v>271</v>
      </c>
      <c r="C106" s="30" t="s">
        <v>41</v>
      </c>
      <c r="D106" s="30" t="s">
        <v>267</v>
      </c>
      <c r="E106" s="30" t="s">
        <v>268</v>
      </c>
      <c r="F106" s="30" t="s">
        <v>272</v>
      </c>
      <c r="G106" s="30" t="s">
        <v>45</v>
      </c>
      <c r="H106" s="31">
        <v>40000</v>
      </c>
      <c r="I106" s="31">
        <v>40000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40000</v>
      </c>
      <c r="Q106" s="31">
        <v>40000</v>
      </c>
      <c r="R106" s="30" t="s">
        <v>273</v>
      </c>
      <c r="S106" s="32" t="s">
        <v>133</v>
      </c>
      <c r="T106" s="33" t="s">
        <v>38</v>
      </c>
      <c r="U106" s="33" t="s">
        <v>33</v>
      </c>
      <c r="V106" s="33" t="s">
        <v>38</v>
      </c>
      <c r="W106" s="33" t="s">
        <v>33</v>
      </c>
      <c r="X106" s="33" t="s">
        <v>33</v>
      </c>
      <c r="Y106" s="34" t="s">
        <v>33</v>
      </c>
    </row>
    <row r="107" spans="1:25" ht="24" x14ac:dyDescent="0.25">
      <c r="A107" s="7" t="s">
        <v>274</v>
      </c>
      <c r="B107" s="8" t="s">
        <v>275</v>
      </c>
      <c r="C107" s="9"/>
      <c r="D107" s="9" t="s">
        <v>267</v>
      </c>
      <c r="E107" s="9" t="s">
        <v>276</v>
      </c>
      <c r="F107" s="9"/>
      <c r="G107" s="9"/>
      <c r="H107" s="10">
        <f t="shared" ref="H107:Q107" si="18">H108+H226</f>
        <v>22804112.489999998</v>
      </c>
      <c r="I107" s="10">
        <f t="shared" si="18"/>
        <v>22350774.639999997</v>
      </c>
      <c r="J107" s="10">
        <f t="shared" si="18"/>
        <v>14436561.970000001</v>
      </c>
      <c r="K107" s="10">
        <f t="shared" si="18"/>
        <v>453337.85</v>
      </c>
      <c r="L107" s="10">
        <f t="shared" si="18"/>
        <v>0</v>
      </c>
      <c r="M107" s="10">
        <f t="shared" si="18"/>
        <v>0</v>
      </c>
      <c r="N107" s="10">
        <f t="shared" si="18"/>
        <v>0</v>
      </c>
      <c r="O107" s="10">
        <f t="shared" si="18"/>
        <v>0</v>
      </c>
      <c r="P107" s="10">
        <f t="shared" si="18"/>
        <v>1175692026</v>
      </c>
      <c r="Q107" s="10">
        <f t="shared" si="18"/>
        <v>1291394151.4000001</v>
      </c>
      <c r="R107" s="9"/>
      <c r="S107" s="11"/>
      <c r="T107" s="12"/>
      <c r="U107" s="12"/>
      <c r="V107" s="12"/>
      <c r="W107" s="12"/>
      <c r="X107" s="12"/>
      <c r="Y107" s="13"/>
    </row>
    <row r="108" spans="1:25" ht="34.200000000000003" x14ac:dyDescent="0.25">
      <c r="A108" s="14" t="s">
        <v>277</v>
      </c>
      <c r="B108" s="15" t="s">
        <v>278</v>
      </c>
      <c r="C108" s="16"/>
      <c r="D108" s="16" t="s">
        <v>267</v>
      </c>
      <c r="E108" s="16" t="s">
        <v>276</v>
      </c>
      <c r="F108" s="16"/>
      <c r="G108" s="16"/>
      <c r="H108" s="17">
        <f t="shared" ref="H108:Q108" si="19">H109+H184+H207</f>
        <v>22753312.489999998</v>
      </c>
      <c r="I108" s="17">
        <f t="shared" si="19"/>
        <v>22299974.639999997</v>
      </c>
      <c r="J108" s="17">
        <f t="shared" si="19"/>
        <v>14436561.970000001</v>
      </c>
      <c r="K108" s="17">
        <f t="shared" si="19"/>
        <v>453337.85</v>
      </c>
      <c r="L108" s="17">
        <f t="shared" si="19"/>
        <v>0</v>
      </c>
      <c r="M108" s="17">
        <f t="shared" si="19"/>
        <v>0</v>
      </c>
      <c r="N108" s="17">
        <f t="shared" si="19"/>
        <v>0</v>
      </c>
      <c r="O108" s="17">
        <f t="shared" si="19"/>
        <v>0</v>
      </c>
      <c r="P108" s="17">
        <f t="shared" si="19"/>
        <v>1175620526</v>
      </c>
      <c r="Q108" s="17">
        <f t="shared" si="19"/>
        <v>1291317651.4000001</v>
      </c>
      <c r="R108" s="16" t="s">
        <v>279</v>
      </c>
      <c r="S108" s="18" t="s">
        <v>31</v>
      </c>
      <c r="T108" s="19" t="s">
        <v>32</v>
      </c>
      <c r="U108" s="19" t="s">
        <v>33</v>
      </c>
      <c r="V108" s="19" t="s">
        <v>32</v>
      </c>
      <c r="W108" s="19" t="s">
        <v>33</v>
      </c>
      <c r="X108" s="19" t="s">
        <v>32</v>
      </c>
      <c r="Y108" s="20" t="s">
        <v>33</v>
      </c>
    </row>
    <row r="109" spans="1:25" ht="34.200000000000003" x14ac:dyDescent="0.25">
      <c r="A109" s="21" t="s">
        <v>280</v>
      </c>
      <c r="B109" s="22" t="s">
        <v>281</v>
      </c>
      <c r="C109" s="23"/>
      <c r="D109" s="23" t="s">
        <v>267</v>
      </c>
      <c r="E109" s="23" t="s">
        <v>276</v>
      </c>
      <c r="F109" s="23"/>
      <c r="G109" s="23"/>
      <c r="H109" s="24">
        <f t="shared" ref="H109:Q109" si="20">H110+H111+H159+H163+H167+H168+H170+H171+H173+H175+H177+H179+H180+H181+H182+H183</f>
        <v>21134980.57</v>
      </c>
      <c r="I109" s="24">
        <f t="shared" si="20"/>
        <v>20981642.719999999</v>
      </c>
      <c r="J109" s="24">
        <f t="shared" si="20"/>
        <v>14371161.970000001</v>
      </c>
      <c r="K109" s="24">
        <f t="shared" si="20"/>
        <v>153337.85</v>
      </c>
      <c r="L109" s="24">
        <f t="shared" si="20"/>
        <v>0</v>
      </c>
      <c r="M109" s="24">
        <f t="shared" si="20"/>
        <v>0</v>
      </c>
      <c r="N109" s="24">
        <f t="shared" si="20"/>
        <v>0</v>
      </c>
      <c r="O109" s="24">
        <f t="shared" si="20"/>
        <v>0</v>
      </c>
      <c r="P109" s="24">
        <f t="shared" si="20"/>
        <v>1175252526</v>
      </c>
      <c r="Q109" s="24">
        <f t="shared" si="20"/>
        <v>1291223651.4000001</v>
      </c>
      <c r="R109" s="23" t="s">
        <v>282</v>
      </c>
      <c r="S109" s="25" t="s">
        <v>31</v>
      </c>
      <c r="T109" s="26" t="s">
        <v>283</v>
      </c>
      <c r="U109" s="26" t="s">
        <v>33</v>
      </c>
      <c r="V109" s="26" t="s">
        <v>284</v>
      </c>
      <c r="W109" s="26" t="s">
        <v>33</v>
      </c>
      <c r="X109" s="26" t="s">
        <v>285</v>
      </c>
      <c r="Y109" s="27" t="s">
        <v>33</v>
      </c>
    </row>
    <row r="110" spans="1:25" ht="22.8" x14ac:dyDescent="0.25">
      <c r="A110" s="36"/>
      <c r="B110" s="37"/>
      <c r="C110" s="38"/>
      <c r="D110" s="38"/>
      <c r="E110" s="38"/>
      <c r="F110" s="38"/>
      <c r="G110" s="38"/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8" t="s">
        <v>286</v>
      </c>
      <c r="S110" s="40" t="s">
        <v>133</v>
      </c>
      <c r="T110" s="41" t="s">
        <v>287</v>
      </c>
      <c r="U110" s="41" t="s">
        <v>33</v>
      </c>
      <c r="V110" s="41" t="s">
        <v>288</v>
      </c>
      <c r="W110" s="41" t="s">
        <v>33</v>
      </c>
      <c r="X110" s="41" t="s">
        <v>289</v>
      </c>
      <c r="Y110" s="42" t="s">
        <v>33</v>
      </c>
    </row>
    <row r="111" spans="1:25" ht="34.200000000000003" x14ac:dyDescent="0.25">
      <c r="A111" s="28" t="s">
        <v>290</v>
      </c>
      <c r="B111" s="29" t="s">
        <v>291</v>
      </c>
      <c r="C111" s="30"/>
      <c r="D111" s="30" t="s">
        <v>267</v>
      </c>
      <c r="E111" s="30" t="s">
        <v>292</v>
      </c>
      <c r="F111" s="30"/>
      <c r="G111" s="30"/>
      <c r="H111" s="35">
        <f t="shared" ref="H111:Q111" si="21">SUM(H112:H158)</f>
        <v>17822921.370000001</v>
      </c>
      <c r="I111" s="35">
        <f t="shared" si="21"/>
        <v>17669583.52</v>
      </c>
      <c r="J111" s="35">
        <f t="shared" si="21"/>
        <v>13952961.970000001</v>
      </c>
      <c r="K111" s="35">
        <f t="shared" si="21"/>
        <v>153337.85</v>
      </c>
      <c r="L111" s="35">
        <f t="shared" si="21"/>
        <v>0</v>
      </c>
      <c r="M111" s="35">
        <f t="shared" si="21"/>
        <v>0</v>
      </c>
      <c r="N111" s="35">
        <f t="shared" si="21"/>
        <v>0</v>
      </c>
      <c r="O111" s="35">
        <f t="shared" si="21"/>
        <v>0</v>
      </c>
      <c r="P111" s="35">
        <f t="shared" si="21"/>
        <v>1174623098</v>
      </c>
      <c r="Q111" s="35">
        <f t="shared" si="21"/>
        <v>1290623223.4000001</v>
      </c>
      <c r="R111" s="30" t="s">
        <v>293</v>
      </c>
      <c r="S111" s="32" t="s">
        <v>37</v>
      </c>
      <c r="T111" s="33" t="s">
        <v>294</v>
      </c>
      <c r="U111" s="33" t="s">
        <v>33</v>
      </c>
      <c r="V111" s="33" t="s">
        <v>294</v>
      </c>
      <c r="W111" s="33" t="s">
        <v>33</v>
      </c>
      <c r="X111" s="33" t="s">
        <v>294</v>
      </c>
      <c r="Y111" s="34" t="s">
        <v>33</v>
      </c>
    </row>
    <row r="112" spans="1:25" x14ac:dyDescent="0.25">
      <c r="A112" s="36"/>
      <c r="B112" s="37"/>
      <c r="C112" s="38" t="s">
        <v>295</v>
      </c>
      <c r="D112" s="38"/>
      <c r="E112" s="38"/>
      <c r="F112" s="38" t="s">
        <v>296</v>
      </c>
      <c r="G112" s="38" t="s">
        <v>67</v>
      </c>
      <c r="H112" s="39">
        <v>12000</v>
      </c>
      <c r="I112" s="39">
        <v>12000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12000</v>
      </c>
      <c r="Q112" s="39">
        <v>12000</v>
      </c>
      <c r="R112" s="38"/>
      <c r="S112" s="40"/>
      <c r="T112" s="41"/>
      <c r="U112" s="41"/>
      <c r="V112" s="41"/>
      <c r="W112" s="41"/>
      <c r="X112" s="41"/>
      <c r="Y112" s="42"/>
    </row>
    <row r="113" spans="1:25" x14ac:dyDescent="0.25">
      <c r="A113" s="36"/>
      <c r="B113" s="37"/>
      <c r="C113" s="38" t="s">
        <v>297</v>
      </c>
      <c r="D113" s="38"/>
      <c r="E113" s="38"/>
      <c r="F113" s="38" t="s">
        <v>298</v>
      </c>
      <c r="G113" s="38" t="s">
        <v>299</v>
      </c>
      <c r="H113" s="39">
        <v>8237</v>
      </c>
      <c r="I113" s="39">
        <v>8237</v>
      </c>
      <c r="J113" s="39">
        <v>8237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8237</v>
      </c>
      <c r="Q113" s="39">
        <v>8237</v>
      </c>
      <c r="R113" s="38"/>
      <c r="S113" s="40"/>
      <c r="T113" s="41"/>
      <c r="U113" s="41"/>
      <c r="V113" s="41"/>
      <c r="W113" s="41"/>
      <c r="X113" s="41"/>
      <c r="Y113" s="42"/>
    </row>
    <row r="114" spans="1:25" x14ac:dyDescent="0.25">
      <c r="A114" s="36"/>
      <c r="B114" s="37"/>
      <c r="C114" s="38" t="s">
        <v>300</v>
      </c>
      <c r="D114" s="38"/>
      <c r="E114" s="38"/>
      <c r="F114" s="38" t="s">
        <v>301</v>
      </c>
      <c r="G114" s="38" t="s">
        <v>299</v>
      </c>
      <c r="H114" s="39">
        <v>722640</v>
      </c>
      <c r="I114" s="39">
        <v>722640</v>
      </c>
      <c r="J114" s="39">
        <v>698640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722640</v>
      </c>
      <c r="Q114" s="39">
        <v>722640</v>
      </c>
      <c r="R114" s="38"/>
      <c r="S114" s="40"/>
      <c r="T114" s="41"/>
      <c r="U114" s="41"/>
      <c r="V114" s="41"/>
      <c r="W114" s="41"/>
      <c r="X114" s="41"/>
      <c r="Y114" s="42"/>
    </row>
    <row r="115" spans="1:25" x14ac:dyDescent="0.25">
      <c r="A115" s="36"/>
      <c r="B115" s="37"/>
      <c r="C115" s="38" t="s">
        <v>302</v>
      </c>
      <c r="D115" s="38"/>
      <c r="E115" s="38"/>
      <c r="F115" s="38" t="s">
        <v>296</v>
      </c>
      <c r="G115" s="38" t="s">
        <v>45</v>
      </c>
      <c r="H115" s="39">
        <v>321894</v>
      </c>
      <c r="I115" s="39">
        <v>321894</v>
      </c>
      <c r="J115" s="39">
        <v>220850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321894</v>
      </c>
      <c r="Q115" s="39">
        <v>321894</v>
      </c>
      <c r="R115" s="38"/>
      <c r="S115" s="40"/>
      <c r="T115" s="41"/>
      <c r="U115" s="41"/>
      <c r="V115" s="41"/>
      <c r="W115" s="41"/>
      <c r="X115" s="41"/>
      <c r="Y115" s="42"/>
    </row>
    <row r="116" spans="1:25" ht="22.8" x14ac:dyDescent="0.25">
      <c r="A116" s="36"/>
      <c r="B116" s="37"/>
      <c r="C116" s="38" t="s">
        <v>303</v>
      </c>
      <c r="D116" s="38"/>
      <c r="E116" s="38"/>
      <c r="F116" s="38" t="s">
        <v>301</v>
      </c>
      <c r="G116" s="38" t="s">
        <v>45</v>
      </c>
      <c r="H116" s="39">
        <v>251536</v>
      </c>
      <c r="I116" s="39">
        <v>251536</v>
      </c>
      <c r="J116" s="39">
        <v>176726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8"/>
      <c r="S116" s="40"/>
      <c r="T116" s="41"/>
      <c r="U116" s="41"/>
      <c r="V116" s="41"/>
      <c r="W116" s="41"/>
      <c r="X116" s="41"/>
      <c r="Y116" s="42"/>
    </row>
    <row r="117" spans="1:25" x14ac:dyDescent="0.25">
      <c r="A117" s="36"/>
      <c r="B117" s="37"/>
      <c r="C117" s="38" t="s">
        <v>300</v>
      </c>
      <c r="D117" s="38"/>
      <c r="E117" s="38"/>
      <c r="F117" s="38" t="s">
        <v>301</v>
      </c>
      <c r="G117" s="38" t="s">
        <v>67</v>
      </c>
      <c r="H117" s="39">
        <v>12000</v>
      </c>
      <c r="I117" s="39">
        <v>12000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12000</v>
      </c>
      <c r="Q117" s="39">
        <v>12000</v>
      </c>
      <c r="R117" s="38"/>
      <c r="S117" s="40"/>
      <c r="T117" s="41"/>
      <c r="U117" s="41"/>
      <c r="V117" s="41"/>
      <c r="W117" s="41"/>
      <c r="X117" s="41"/>
      <c r="Y117" s="42"/>
    </row>
    <row r="118" spans="1:25" ht="22.8" x14ac:dyDescent="0.25">
      <c r="A118" s="36"/>
      <c r="B118" s="37"/>
      <c r="C118" s="38" t="s">
        <v>304</v>
      </c>
      <c r="D118" s="38"/>
      <c r="E118" s="38"/>
      <c r="F118" s="38" t="s">
        <v>301</v>
      </c>
      <c r="G118" s="38" t="s">
        <v>67</v>
      </c>
      <c r="H118" s="39">
        <v>30000</v>
      </c>
      <c r="I118" s="39">
        <v>30000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30000</v>
      </c>
      <c r="Q118" s="39">
        <v>30000</v>
      </c>
      <c r="R118" s="38"/>
      <c r="S118" s="40"/>
      <c r="T118" s="41"/>
      <c r="U118" s="41"/>
      <c r="V118" s="41"/>
      <c r="W118" s="41"/>
      <c r="X118" s="41"/>
      <c r="Y118" s="42"/>
    </row>
    <row r="119" spans="1:25" x14ac:dyDescent="0.25">
      <c r="A119" s="36"/>
      <c r="B119" s="37"/>
      <c r="C119" s="38" t="s">
        <v>305</v>
      </c>
      <c r="D119" s="38"/>
      <c r="E119" s="38"/>
      <c r="F119" s="38" t="s">
        <v>301</v>
      </c>
      <c r="G119" s="38" t="s">
        <v>45</v>
      </c>
      <c r="H119" s="39">
        <v>396408</v>
      </c>
      <c r="I119" s="39">
        <v>396408</v>
      </c>
      <c r="J119" s="39">
        <v>282500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400000</v>
      </c>
      <c r="Q119" s="39">
        <v>400000</v>
      </c>
      <c r="R119" s="38"/>
      <c r="S119" s="40"/>
      <c r="T119" s="41"/>
      <c r="U119" s="41"/>
      <c r="V119" s="41"/>
      <c r="W119" s="41"/>
      <c r="X119" s="41"/>
      <c r="Y119" s="42"/>
    </row>
    <row r="120" spans="1:25" ht="22.8" x14ac:dyDescent="0.25">
      <c r="A120" s="36"/>
      <c r="B120" s="37"/>
      <c r="C120" s="38" t="s">
        <v>304</v>
      </c>
      <c r="D120" s="38"/>
      <c r="E120" s="38"/>
      <c r="F120" s="38" t="s">
        <v>301</v>
      </c>
      <c r="G120" s="38" t="s">
        <v>299</v>
      </c>
      <c r="H120" s="39">
        <v>1238984</v>
      </c>
      <c r="I120" s="39">
        <v>1238984</v>
      </c>
      <c r="J120" s="39">
        <v>1188984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1238984</v>
      </c>
      <c r="Q120" s="39">
        <v>1238984</v>
      </c>
      <c r="R120" s="38"/>
      <c r="S120" s="40"/>
      <c r="T120" s="41"/>
      <c r="U120" s="41"/>
      <c r="V120" s="41"/>
      <c r="W120" s="41"/>
      <c r="X120" s="41"/>
      <c r="Y120" s="42"/>
    </row>
    <row r="121" spans="1:25" x14ac:dyDescent="0.25">
      <c r="A121" s="36"/>
      <c r="B121" s="37"/>
      <c r="C121" s="38" t="s">
        <v>306</v>
      </c>
      <c r="D121" s="38"/>
      <c r="E121" s="38"/>
      <c r="F121" s="38" t="s">
        <v>296</v>
      </c>
      <c r="G121" s="38" t="s">
        <v>45</v>
      </c>
      <c r="H121" s="39">
        <v>243314</v>
      </c>
      <c r="I121" s="39">
        <v>187316</v>
      </c>
      <c r="J121" s="39">
        <v>187316</v>
      </c>
      <c r="K121" s="39">
        <v>55998</v>
      </c>
      <c r="L121" s="39">
        <v>0</v>
      </c>
      <c r="M121" s="39">
        <v>0</v>
      </c>
      <c r="N121" s="39">
        <v>0</v>
      </c>
      <c r="O121" s="39">
        <v>0</v>
      </c>
      <c r="P121" s="39">
        <v>243314</v>
      </c>
      <c r="Q121" s="39">
        <v>243314</v>
      </c>
      <c r="R121" s="38"/>
      <c r="S121" s="40"/>
      <c r="T121" s="41"/>
      <c r="U121" s="41"/>
      <c r="V121" s="41"/>
      <c r="W121" s="41"/>
      <c r="X121" s="41"/>
      <c r="Y121" s="42"/>
    </row>
    <row r="122" spans="1:25" x14ac:dyDescent="0.25">
      <c r="A122" s="36"/>
      <c r="B122" s="37"/>
      <c r="C122" s="38" t="s">
        <v>295</v>
      </c>
      <c r="D122" s="38"/>
      <c r="E122" s="38"/>
      <c r="F122" s="38" t="s">
        <v>296</v>
      </c>
      <c r="G122" s="38" t="s">
        <v>45</v>
      </c>
      <c r="H122" s="39">
        <v>416927</v>
      </c>
      <c r="I122" s="39">
        <v>416927</v>
      </c>
      <c r="J122" s="39">
        <v>294600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416927</v>
      </c>
      <c r="Q122" s="39">
        <v>416927</v>
      </c>
      <c r="R122" s="38"/>
      <c r="S122" s="40"/>
      <c r="T122" s="41"/>
      <c r="U122" s="41"/>
      <c r="V122" s="41"/>
      <c r="W122" s="41"/>
      <c r="X122" s="41"/>
      <c r="Y122" s="42"/>
    </row>
    <row r="123" spans="1:25" x14ac:dyDescent="0.25">
      <c r="A123" s="36"/>
      <c r="B123" s="37"/>
      <c r="C123" s="38" t="s">
        <v>297</v>
      </c>
      <c r="D123" s="38"/>
      <c r="E123" s="38"/>
      <c r="F123" s="38" t="s">
        <v>298</v>
      </c>
      <c r="G123" s="38" t="s">
        <v>117</v>
      </c>
      <c r="H123" s="39">
        <v>55000</v>
      </c>
      <c r="I123" s="39">
        <v>55000</v>
      </c>
      <c r="J123" s="39">
        <v>55000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55000</v>
      </c>
      <c r="Q123" s="39">
        <v>55000</v>
      </c>
      <c r="R123" s="38"/>
      <c r="S123" s="40"/>
      <c r="T123" s="41"/>
      <c r="U123" s="41"/>
      <c r="V123" s="41"/>
      <c r="W123" s="41"/>
      <c r="X123" s="41"/>
      <c r="Y123" s="42"/>
    </row>
    <row r="124" spans="1:25" x14ac:dyDescent="0.25">
      <c r="A124" s="36"/>
      <c r="B124" s="37"/>
      <c r="C124" s="38" t="s">
        <v>307</v>
      </c>
      <c r="D124" s="38"/>
      <c r="E124" s="38"/>
      <c r="F124" s="38" t="s">
        <v>308</v>
      </c>
      <c r="G124" s="38" t="s">
        <v>67</v>
      </c>
      <c r="H124" s="39">
        <v>119000</v>
      </c>
      <c r="I124" s="39">
        <v>119000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8"/>
      <c r="S124" s="40"/>
      <c r="T124" s="41"/>
      <c r="U124" s="41"/>
      <c r="V124" s="41"/>
      <c r="W124" s="41"/>
      <c r="X124" s="41"/>
      <c r="Y124" s="42"/>
    </row>
    <row r="125" spans="1:25" ht="22.8" x14ac:dyDescent="0.25">
      <c r="A125" s="36"/>
      <c r="B125" s="37"/>
      <c r="C125" s="38" t="s">
        <v>309</v>
      </c>
      <c r="D125" s="38"/>
      <c r="E125" s="38"/>
      <c r="F125" s="38" t="s">
        <v>301</v>
      </c>
      <c r="G125" s="38" t="s">
        <v>67</v>
      </c>
      <c r="H125" s="39">
        <v>8200</v>
      </c>
      <c r="I125" s="39">
        <v>8200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8200</v>
      </c>
      <c r="Q125" s="39">
        <v>8200</v>
      </c>
      <c r="R125" s="38"/>
      <c r="S125" s="40"/>
      <c r="T125" s="41"/>
      <c r="U125" s="41"/>
      <c r="V125" s="41"/>
      <c r="W125" s="41"/>
      <c r="X125" s="41"/>
      <c r="Y125" s="42"/>
    </row>
    <row r="126" spans="1:25" x14ac:dyDescent="0.25">
      <c r="A126" s="36"/>
      <c r="B126" s="37"/>
      <c r="C126" s="38" t="s">
        <v>307</v>
      </c>
      <c r="D126" s="38"/>
      <c r="E126" s="38"/>
      <c r="F126" s="38" t="s">
        <v>308</v>
      </c>
      <c r="G126" s="38" t="s">
        <v>299</v>
      </c>
      <c r="H126" s="39">
        <v>577110</v>
      </c>
      <c r="I126" s="39">
        <v>577110</v>
      </c>
      <c r="J126" s="39">
        <v>552594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8"/>
      <c r="S126" s="40"/>
      <c r="T126" s="41"/>
      <c r="U126" s="41"/>
      <c r="V126" s="41"/>
      <c r="W126" s="41"/>
      <c r="X126" s="41"/>
      <c r="Y126" s="42"/>
    </row>
    <row r="127" spans="1:25" ht="22.8" x14ac:dyDescent="0.25">
      <c r="A127" s="36"/>
      <c r="B127" s="37"/>
      <c r="C127" s="38" t="s">
        <v>309</v>
      </c>
      <c r="D127" s="38"/>
      <c r="E127" s="38"/>
      <c r="F127" s="38" t="s">
        <v>301</v>
      </c>
      <c r="G127" s="38" t="s">
        <v>299</v>
      </c>
      <c r="H127" s="39">
        <v>760232</v>
      </c>
      <c r="I127" s="39">
        <v>760232</v>
      </c>
      <c r="J127" s="39">
        <v>741502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760232</v>
      </c>
      <c r="Q127" s="39">
        <v>760232</v>
      </c>
      <c r="R127" s="38"/>
      <c r="S127" s="40"/>
      <c r="T127" s="41"/>
      <c r="U127" s="41"/>
      <c r="V127" s="41"/>
      <c r="W127" s="41"/>
      <c r="X127" s="41"/>
      <c r="Y127" s="42"/>
    </row>
    <row r="128" spans="1:25" x14ac:dyDescent="0.25">
      <c r="A128" s="36"/>
      <c r="B128" s="37"/>
      <c r="C128" s="38" t="s">
        <v>310</v>
      </c>
      <c r="D128" s="38"/>
      <c r="E128" s="38"/>
      <c r="F128" s="38" t="s">
        <v>296</v>
      </c>
      <c r="G128" s="38" t="s">
        <v>67</v>
      </c>
      <c r="H128" s="39">
        <v>8000</v>
      </c>
      <c r="I128" s="39">
        <v>8000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8000</v>
      </c>
      <c r="Q128" s="39">
        <v>8000</v>
      </c>
      <c r="R128" s="38"/>
      <c r="S128" s="40"/>
      <c r="T128" s="41"/>
      <c r="U128" s="41"/>
      <c r="V128" s="41"/>
      <c r="W128" s="41"/>
      <c r="X128" s="41"/>
      <c r="Y128" s="42"/>
    </row>
    <row r="129" spans="1:25" ht="22.8" x14ac:dyDescent="0.25">
      <c r="A129" s="36"/>
      <c r="B129" s="37"/>
      <c r="C129" s="38" t="s">
        <v>41</v>
      </c>
      <c r="D129" s="38"/>
      <c r="E129" s="38"/>
      <c r="F129" s="38" t="s">
        <v>311</v>
      </c>
      <c r="G129" s="38" t="s">
        <v>299</v>
      </c>
      <c r="H129" s="39">
        <v>56000</v>
      </c>
      <c r="I129" s="39">
        <v>56000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8"/>
      <c r="S129" s="40"/>
      <c r="T129" s="41"/>
      <c r="U129" s="41"/>
      <c r="V129" s="41"/>
      <c r="W129" s="41"/>
      <c r="X129" s="41"/>
      <c r="Y129" s="42"/>
    </row>
    <row r="130" spans="1:25" ht="22.8" x14ac:dyDescent="0.25">
      <c r="A130" s="36"/>
      <c r="B130" s="37"/>
      <c r="C130" s="38" t="s">
        <v>303</v>
      </c>
      <c r="D130" s="38"/>
      <c r="E130" s="38"/>
      <c r="F130" s="38" t="s">
        <v>301</v>
      </c>
      <c r="G130" s="38" t="s">
        <v>67</v>
      </c>
      <c r="H130" s="39">
        <v>10800</v>
      </c>
      <c r="I130" s="39">
        <v>10800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8"/>
      <c r="S130" s="40"/>
      <c r="T130" s="41"/>
      <c r="U130" s="41"/>
      <c r="V130" s="41"/>
      <c r="W130" s="41"/>
      <c r="X130" s="41"/>
      <c r="Y130" s="42"/>
    </row>
    <row r="131" spans="1:25" x14ac:dyDescent="0.25">
      <c r="A131" s="36"/>
      <c r="B131" s="37"/>
      <c r="C131" s="38" t="s">
        <v>312</v>
      </c>
      <c r="D131" s="38"/>
      <c r="E131" s="38"/>
      <c r="F131" s="38" t="s">
        <v>308</v>
      </c>
      <c r="G131" s="38" t="s">
        <v>67</v>
      </c>
      <c r="H131" s="39">
        <v>58755</v>
      </c>
      <c r="I131" s="39">
        <v>58755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58755</v>
      </c>
      <c r="Q131" s="39">
        <v>58755</v>
      </c>
      <c r="R131" s="38"/>
      <c r="S131" s="40"/>
      <c r="T131" s="41"/>
      <c r="U131" s="41"/>
      <c r="V131" s="41"/>
      <c r="W131" s="41"/>
      <c r="X131" s="41"/>
      <c r="Y131" s="42"/>
    </row>
    <row r="132" spans="1:25" x14ac:dyDescent="0.25">
      <c r="A132" s="36"/>
      <c r="B132" s="37"/>
      <c r="C132" s="38" t="s">
        <v>312</v>
      </c>
      <c r="D132" s="38"/>
      <c r="E132" s="38"/>
      <c r="F132" s="38" t="s">
        <v>308</v>
      </c>
      <c r="G132" s="38" t="s">
        <v>299</v>
      </c>
      <c r="H132" s="39">
        <v>339659</v>
      </c>
      <c r="I132" s="39">
        <v>339659</v>
      </c>
      <c r="J132" s="39">
        <v>325312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339659</v>
      </c>
      <c r="Q132" s="39">
        <v>339659</v>
      </c>
      <c r="R132" s="38"/>
      <c r="S132" s="40"/>
      <c r="T132" s="41"/>
      <c r="U132" s="41"/>
      <c r="V132" s="41"/>
      <c r="W132" s="41"/>
      <c r="X132" s="41"/>
      <c r="Y132" s="42"/>
    </row>
    <row r="133" spans="1:25" x14ac:dyDescent="0.25">
      <c r="A133" s="36"/>
      <c r="B133" s="37"/>
      <c r="C133" s="38" t="s">
        <v>305</v>
      </c>
      <c r="D133" s="38"/>
      <c r="E133" s="38"/>
      <c r="F133" s="38" t="s">
        <v>301</v>
      </c>
      <c r="G133" s="38" t="s">
        <v>67</v>
      </c>
      <c r="H133" s="39">
        <v>2100</v>
      </c>
      <c r="I133" s="39">
        <v>2100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2100</v>
      </c>
      <c r="Q133" s="39">
        <v>2100</v>
      </c>
      <c r="R133" s="38"/>
      <c r="S133" s="40"/>
      <c r="T133" s="41"/>
      <c r="U133" s="41"/>
      <c r="V133" s="41"/>
      <c r="W133" s="41"/>
      <c r="X133" s="41"/>
      <c r="Y133" s="42"/>
    </row>
    <row r="134" spans="1:25" x14ac:dyDescent="0.25">
      <c r="A134" s="36"/>
      <c r="B134" s="37"/>
      <c r="C134" s="38" t="s">
        <v>297</v>
      </c>
      <c r="D134" s="38"/>
      <c r="E134" s="38"/>
      <c r="F134" s="38" t="s">
        <v>298</v>
      </c>
      <c r="G134" s="38" t="s">
        <v>45</v>
      </c>
      <c r="H134" s="39">
        <v>886312</v>
      </c>
      <c r="I134" s="39">
        <v>886312</v>
      </c>
      <c r="J134" s="39">
        <v>832974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886312</v>
      </c>
      <c r="Q134" s="39">
        <v>886312</v>
      </c>
      <c r="R134" s="38"/>
      <c r="S134" s="40"/>
      <c r="T134" s="41"/>
      <c r="U134" s="41"/>
      <c r="V134" s="41"/>
      <c r="W134" s="41"/>
      <c r="X134" s="41"/>
      <c r="Y134" s="42"/>
    </row>
    <row r="135" spans="1:25" x14ac:dyDescent="0.25">
      <c r="A135" s="36"/>
      <c r="B135" s="37"/>
      <c r="C135" s="38" t="s">
        <v>300</v>
      </c>
      <c r="D135" s="38"/>
      <c r="E135" s="38"/>
      <c r="F135" s="38" t="s">
        <v>301</v>
      </c>
      <c r="G135" s="38" t="s">
        <v>45</v>
      </c>
      <c r="H135" s="39">
        <v>351180</v>
      </c>
      <c r="I135" s="39">
        <v>351180</v>
      </c>
      <c r="J135" s="39">
        <v>242400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351180</v>
      </c>
      <c r="Q135" s="39">
        <v>351180</v>
      </c>
      <c r="R135" s="38"/>
      <c r="S135" s="40"/>
      <c r="T135" s="41"/>
      <c r="U135" s="41"/>
      <c r="V135" s="41"/>
      <c r="W135" s="41"/>
      <c r="X135" s="41"/>
      <c r="Y135" s="42"/>
    </row>
    <row r="136" spans="1:25" x14ac:dyDescent="0.25">
      <c r="A136" s="36"/>
      <c r="B136" s="37"/>
      <c r="C136" s="38" t="s">
        <v>313</v>
      </c>
      <c r="D136" s="38"/>
      <c r="E136" s="38"/>
      <c r="F136" s="38" t="s">
        <v>301</v>
      </c>
      <c r="G136" s="38" t="s">
        <v>299</v>
      </c>
      <c r="H136" s="39">
        <v>1054181.1399999999</v>
      </c>
      <c r="I136" s="39">
        <v>1054181.1399999999</v>
      </c>
      <c r="J136" s="39">
        <v>1020112.59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1159649254</v>
      </c>
      <c r="Q136" s="39">
        <v>1275614179.4000001</v>
      </c>
      <c r="R136" s="38"/>
      <c r="S136" s="40"/>
      <c r="T136" s="41"/>
      <c r="U136" s="41"/>
      <c r="V136" s="41"/>
      <c r="W136" s="41"/>
      <c r="X136" s="41"/>
      <c r="Y136" s="42"/>
    </row>
    <row r="137" spans="1:25" ht="22.8" x14ac:dyDescent="0.25">
      <c r="A137" s="36"/>
      <c r="B137" s="37"/>
      <c r="C137" s="38" t="s">
        <v>304</v>
      </c>
      <c r="D137" s="38"/>
      <c r="E137" s="38"/>
      <c r="F137" s="38" t="s">
        <v>301</v>
      </c>
      <c r="G137" s="38" t="s">
        <v>45</v>
      </c>
      <c r="H137" s="39">
        <v>668131</v>
      </c>
      <c r="I137" s="39">
        <v>668131</v>
      </c>
      <c r="J137" s="39">
        <v>465080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668131</v>
      </c>
      <c r="Q137" s="39">
        <v>668131</v>
      </c>
      <c r="R137" s="38"/>
      <c r="S137" s="40"/>
      <c r="T137" s="41"/>
      <c r="U137" s="41"/>
      <c r="V137" s="41"/>
      <c r="W137" s="41"/>
      <c r="X137" s="41"/>
      <c r="Y137" s="42"/>
    </row>
    <row r="138" spans="1:25" x14ac:dyDescent="0.25">
      <c r="A138" s="36"/>
      <c r="B138" s="37"/>
      <c r="C138" s="38" t="s">
        <v>313</v>
      </c>
      <c r="D138" s="38"/>
      <c r="E138" s="38"/>
      <c r="F138" s="38" t="s">
        <v>301</v>
      </c>
      <c r="G138" s="38" t="s">
        <v>67</v>
      </c>
      <c r="H138" s="39">
        <v>1800</v>
      </c>
      <c r="I138" s="39">
        <v>1800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1800</v>
      </c>
      <c r="Q138" s="39">
        <v>1800</v>
      </c>
      <c r="R138" s="38"/>
      <c r="S138" s="40"/>
      <c r="T138" s="41"/>
      <c r="U138" s="41"/>
      <c r="V138" s="41"/>
      <c r="W138" s="41"/>
      <c r="X138" s="41"/>
      <c r="Y138" s="42"/>
    </row>
    <row r="139" spans="1:25" x14ac:dyDescent="0.25">
      <c r="A139" s="36"/>
      <c r="B139" s="37"/>
      <c r="C139" s="38" t="s">
        <v>307</v>
      </c>
      <c r="D139" s="38"/>
      <c r="E139" s="38"/>
      <c r="F139" s="38" t="s">
        <v>308</v>
      </c>
      <c r="G139" s="38" t="s">
        <v>45</v>
      </c>
      <c r="H139" s="39">
        <v>619729</v>
      </c>
      <c r="I139" s="39">
        <v>619729</v>
      </c>
      <c r="J139" s="39">
        <v>561500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8"/>
      <c r="S139" s="40"/>
      <c r="T139" s="41"/>
      <c r="U139" s="41"/>
      <c r="V139" s="41"/>
      <c r="W139" s="41"/>
      <c r="X139" s="41"/>
      <c r="Y139" s="42"/>
    </row>
    <row r="140" spans="1:25" ht="22.8" x14ac:dyDescent="0.25">
      <c r="A140" s="36"/>
      <c r="B140" s="37"/>
      <c r="C140" s="38" t="s">
        <v>309</v>
      </c>
      <c r="D140" s="38"/>
      <c r="E140" s="38"/>
      <c r="F140" s="38" t="s">
        <v>301</v>
      </c>
      <c r="G140" s="38" t="s">
        <v>45</v>
      </c>
      <c r="H140" s="39">
        <v>341447</v>
      </c>
      <c r="I140" s="39">
        <v>341447</v>
      </c>
      <c r="J140" s="39">
        <v>233003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341447</v>
      </c>
      <c r="Q140" s="39">
        <v>341447</v>
      </c>
      <c r="R140" s="38"/>
      <c r="S140" s="40"/>
      <c r="T140" s="41"/>
      <c r="U140" s="41"/>
      <c r="V140" s="41"/>
      <c r="W140" s="41"/>
      <c r="X140" s="41"/>
      <c r="Y140" s="42"/>
    </row>
    <row r="141" spans="1:25" x14ac:dyDescent="0.25">
      <c r="A141" s="36"/>
      <c r="B141" s="37"/>
      <c r="C141" s="38" t="s">
        <v>314</v>
      </c>
      <c r="D141" s="38"/>
      <c r="E141" s="38"/>
      <c r="F141" s="38" t="s">
        <v>308</v>
      </c>
      <c r="G141" s="38" t="s">
        <v>67</v>
      </c>
      <c r="H141" s="39">
        <v>128936</v>
      </c>
      <c r="I141" s="39">
        <v>128936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128936</v>
      </c>
      <c r="Q141" s="39">
        <v>128936</v>
      </c>
      <c r="R141" s="38"/>
      <c r="S141" s="40"/>
      <c r="T141" s="41"/>
      <c r="U141" s="41"/>
      <c r="V141" s="41"/>
      <c r="W141" s="41"/>
      <c r="X141" s="41"/>
      <c r="Y141" s="42"/>
    </row>
    <row r="142" spans="1:25" x14ac:dyDescent="0.25">
      <c r="A142" s="36"/>
      <c r="B142" s="37"/>
      <c r="C142" s="38" t="s">
        <v>314</v>
      </c>
      <c r="D142" s="38"/>
      <c r="E142" s="38"/>
      <c r="F142" s="38" t="s">
        <v>308</v>
      </c>
      <c r="G142" s="38" t="s">
        <v>299</v>
      </c>
      <c r="H142" s="39">
        <v>525649</v>
      </c>
      <c r="I142" s="39">
        <v>525649</v>
      </c>
      <c r="J142" s="39">
        <v>492249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525649</v>
      </c>
      <c r="Q142" s="39">
        <v>525649</v>
      </c>
      <c r="R142" s="38"/>
      <c r="S142" s="40"/>
      <c r="T142" s="41"/>
      <c r="U142" s="41"/>
      <c r="V142" s="41"/>
      <c r="W142" s="41"/>
      <c r="X142" s="41"/>
      <c r="Y142" s="42"/>
    </row>
    <row r="143" spans="1:25" x14ac:dyDescent="0.25">
      <c r="A143" s="36"/>
      <c r="B143" s="37"/>
      <c r="C143" s="38" t="s">
        <v>312</v>
      </c>
      <c r="D143" s="38"/>
      <c r="E143" s="38"/>
      <c r="F143" s="38" t="s">
        <v>308</v>
      </c>
      <c r="G143" s="38" t="s">
        <v>45</v>
      </c>
      <c r="H143" s="39">
        <v>552542</v>
      </c>
      <c r="I143" s="39">
        <v>552542</v>
      </c>
      <c r="J143" s="39">
        <v>530918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552542</v>
      </c>
      <c r="Q143" s="39">
        <v>552542</v>
      </c>
      <c r="R143" s="38"/>
      <c r="S143" s="40"/>
      <c r="T143" s="41"/>
      <c r="U143" s="41"/>
      <c r="V143" s="41"/>
      <c r="W143" s="41"/>
      <c r="X143" s="41"/>
      <c r="Y143" s="42"/>
    </row>
    <row r="144" spans="1:25" x14ac:dyDescent="0.25">
      <c r="A144" s="36"/>
      <c r="B144" s="37"/>
      <c r="C144" s="38" t="s">
        <v>302</v>
      </c>
      <c r="D144" s="38"/>
      <c r="E144" s="38"/>
      <c r="F144" s="38" t="s">
        <v>296</v>
      </c>
      <c r="G144" s="38" t="s">
        <v>299</v>
      </c>
      <c r="H144" s="39">
        <v>1346100</v>
      </c>
      <c r="I144" s="39">
        <v>1346100</v>
      </c>
      <c r="J144" s="39">
        <v>872700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1346100</v>
      </c>
      <c r="Q144" s="39">
        <v>1346100</v>
      </c>
      <c r="R144" s="38"/>
      <c r="S144" s="40"/>
      <c r="T144" s="41"/>
      <c r="U144" s="41"/>
      <c r="V144" s="41"/>
      <c r="W144" s="41"/>
      <c r="X144" s="41"/>
      <c r="Y144" s="42"/>
    </row>
    <row r="145" spans="1:25" x14ac:dyDescent="0.25">
      <c r="A145" s="36"/>
      <c r="B145" s="37"/>
      <c r="C145" s="38" t="s">
        <v>310</v>
      </c>
      <c r="D145" s="38"/>
      <c r="E145" s="38"/>
      <c r="F145" s="38" t="s">
        <v>296</v>
      </c>
      <c r="G145" s="38" t="s">
        <v>299</v>
      </c>
      <c r="H145" s="39">
        <v>524846</v>
      </c>
      <c r="I145" s="39">
        <v>524846</v>
      </c>
      <c r="J145" s="39">
        <v>512780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524846</v>
      </c>
      <c r="Q145" s="39">
        <v>524846</v>
      </c>
      <c r="R145" s="38"/>
      <c r="S145" s="40"/>
      <c r="T145" s="41"/>
      <c r="U145" s="41"/>
      <c r="V145" s="41"/>
      <c r="W145" s="41"/>
      <c r="X145" s="41"/>
      <c r="Y145" s="42"/>
    </row>
    <row r="146" spans="1:25" x14ac:dyDescent="0.25">
      <c r="A146" s="36"/>
      <c r="B146" s="37"/>
      <c r="C146" s="38" t="s">
        <v>306</v>
      </c>
      <c r="D146" s="38"/>
      <c r="E146" s="38"/>
      <c r="F146" s="38" t="s">
        <v>296</v>
      </c>
      <c r="G146" s="38" t="s">
        <v>315</v>
      </c>
      <c r="H146" s="39">
        <v>6900</v>
      </c>
      <c r="I146" s="39">
        <v>6900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6900</v>
      </c>
      <c r="Q146" s="39">
        <v>6900</v>
      </c>
      <c r="R146" s="38"/>
      <c r="S146" s="40"/>
      <c r="T146" s="41"/>
      <c r="U146" s="41"/>
      <c r="V146" s="41"/>
      <c r="W146" s="41"/>
      <c r="X146" s="41"/>
      <c r="Y146" s="42"/>
    </row>
    <row r="147" spans="1:25" ht="22.8" x14ac:dyDescent="0.25">
      <c r="A147" s="36"/>
      <c r="B147" s="37"/>
      <c r="C147" s="38" t="s">
        <v>303</v>
      </c>
      <c r="D147" s="38"/>
      <c r="E147" s="38"/>
      <c r="F147" s="38" t="s">
        <v>301</v>
      </c>
      <c r="G147" s="38" t="s">
        <v>299</v>
      </c>
      <c r="H147" s="39">
        <v>602000</v>
      </c>
      <c r="I147" s="39">
        <v>602000</v>
      </c>
      <c r="J147" s="39">
        <v>583965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8"/>
      <c r="S147" s="40"/>
      <c r="T147" s="41"/>
      <c r="U147" s="41"/>
      <c r="V147" s="41"/>
      <c r="W147" s="41"/>
      <c r="X147" s="41"/>
      <c r="Y147" s="42"/>
    </row>
    <row r="148" spans="1:25" x14ac:dyDescent="0.25">
      <c r="A148" s="36"/>
      <c r="B148" s="37"/>
      <c r="C148" s="38" t="s">
        <v>306</v>
      </c>
      <c r="D148" s="38"/>
      <c r="E148" s="38"/>
      <c r="F148" s="38" t="s">
        <v>296</v>
      </c>
      <c r="G148" s="38" t="s">
        <v>67</v>
      </c>
      <c r="H148" s="39">
        <v>9450</v>
      </c>
      <c r="I148" s="39">
        <v>9450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700</v>
      </c>
      <c r="Q148" s="39">
        <v>700</v>
      </c>
      <c r="R148" s="38"/>
      <c r="S148" s="40"/>
      <c r="T148" s="41"/>
      <c r="U148" s="41"/>
      <c r="V148" s="41"/>
      <c r="W148" s="41"/>
      <c r="X148" s="41"/>
      <c r="Y148" s="42"/>
    </row>
    <row r="149" spans="1:25" x14ac:dyDescent="0.25">
      <c r="A149" s="36"/>
      <c r="B149" s="37"/>
      <c r="C149" s="38" t="s">
        <v>313</v>
      </c>
      <c r="D149" s="38"/>
      <c r="E149" s="38"/>
      <c r="F149" s="38" t="s">
        <v>301</v>
      </c>
      <c r="G149" s="38" t="s">
        <v>45</v>
      </c>
      <c r="H149" s="39">
        <v>313144</v>
      </c>
      <c r="I149" s="39">
        <v>313144</v>
      </c>
      <c r="J149" s="39">
        <v>211860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352000</v>
      </c>
      <c r="Q149" s="39">
        <v>387200</v>
      </c>
      <c r="R149" s="38"/>
      <c r="S149" s="40"/>
      <c r="T149" s="41"/>
      <c r="U149" s="41"/>
      <c r="V149" s="41"/>
      <c r="W149" s="41"/>
      <c r="X149" s="41"/>
      <c r="Y149" s="42"/>
    </row>
    <row r="150" spans="1:25" x14ac:dyDescent="0.25">
      <c r="A150" s="36"/>
      <c r="B150" s="37"/>
      <c r="C150" s="38" t="s">
        <v>302</v>
      </c>
      <c r="D150" s="38"/>
      <c r="E150" s="38"/>
      <c r="F150" s="38" t="s">
        <v>296</v>
      </c>
      <c r="G150" s="38" t="s">
        <v>67</v>
      </c>
      <c r="H150" s="39">
        <v>2000</v>
      </c>
      <c r="I150" s="39">
        <v>2000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2000</v>
      </c>
      <c r="Q150" s="39">
        <v>2000</v>
      </c>
      <c r="R150" s="38"/>
      <c r="S150" s="40"/>
      <c r="T150" s="41"/>
      <c r="U150" s="41"/>
      <c r="V150" s="41"/>
      <c r="W150" s="41"/>
      <c r="X150" s="41"/>
      <c r="Y150" s="42"/>
    </row>
    <row r="151" spans="1:25" x14ac:dyDescent="0.25">
      <c r="A151" s="36"/>
      <c r="B151" s="37"/>
      <c r="C151" s="38" t="s">
        <v>305</v>
      </c>
      <c r="D151" s="38"/>
      <c r="E151" s="38"/>
      <c r="F151" s="38" t="s">
        <v>301</v>
      </c>
      <c r="G151" s="38" t="s">
        <v>299</v>
      </c>
      <c r="H151" s="39">
        <v>1357270</v>
      </c>
      <c r="I151" s="39">
        <v>1357270</v>
      </c>
      <c r="J151" s="39">
        <v>1306700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1764451</v>
      </c>
      <c r="Q151" s="39">
        <v>1764451</v>
      </c>
      <c r="R151" s="38"/>
      <c r="S151" s="40"/>
      <c r="T151" s="41"/>
      <c r="U151" s="41"/>
      <c r="V151" s="41"/>
      <c r="W151" s="41"/>
      <c r="X151" s="41"/>
      <c r="Y151" s="42"/>
    </row>
    <row r="152" spans="1:25" x14ac:dyDescent="0.25">
      <c r="A152" s="36"/>
      <c r="B152" s="37"/>
      <c r="C152" s="38" t="s">
        <v>295</v>
      </c>
      <c r="D152" s="38"/>
      <c r="E152" s="38"/>
      <c r="F152" s="38" t="s">
        <v>296</v>
      </c>
      <c r="G152" s="38" t="s">
        <v>299</v>
      </c>
      <c r="H152" s="39">
        <v>1155600</v>
      </c>
      <c r="I152" s="39">
        <v>1155600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1155600</v>
      </c>
      <c r="Q152" s="39">
        <v>1155600</v>
      </c>
      <c r="R152" s="38"/>
      <c r="S152" s="40"/>
      <c r="T152" s="41"/>
      <c r="U152" s="41"/>
      <c r="V152" s="41"/>
      <c r="W152" s="41"/>
      <c r="X152" s="41"/>
      <c r="Y152" s="42"/>
    </row>
    <row r="153" spans="1:25" x14ac:dyDescent="0.25">
      <c r="A153" s="36"/>
      <c r="B153" s="37"/>
      <c r="C153" s="38" t="s">
        <v>310</v>
      </c>
      <c r="D153" s="38"/>
      <c r="E153" s="38"/>
      <c r="F153" s="38" t="s">
        <v>296</v>
      </c>
      <c r="G153" s="38" t="s">
        <v>117</v>
      </c>
      <c r="H153" s="39">
        <v>426729</v>
      </c>
      <c r="I153" s="39">
        <v>426729</v>
      </c>
      <c r="J153" s="39">
        <v>267740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426729</v>
      </c>
      <c r="Q153" s="39">
        <v>426729</v>
      </c>
      <c r="R153" s="38"/>
      <c r="S153" s="40"/>
      <c r="T153" s="41"/>
      <c r="U153" s="41"/>
      <c r="V153" s="41"/>
      <c r="W153" s="41"/>
      <c r="X153" s="41"/>
      <c r="Y153" s="42"/>
    </row>
    <row r="154" spans="1:25" ht="22.8" x14ac:dyDescent="0.25">
      <c r="A154" s="36"/>
      <c r="B154" s="37"/>
      <c r="C154" s="38" t="s">
        <v>309</v>
      </c>
      <c r="D154" s="38"/>
      <c r="E154" s="38"/>
      <c r="F154" s="38" t="s">
        <v>172</v>
      </c>
      <c r="G154" s="38" t="s">
        <v>117</v>
      </c>
      <c r="H154" s="39">
        <v>5000</v>
      </c>
      <c r="I154" s="39">
        <v>5000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5000</v>
      </c>
      <c r="Q154" s="39">
        <v>5000</v>
      </c>
      <c r="R154" s="38"/>
      <c r="S154" s="40"/>
      <c r="T154" s="41"/>
      <c r="U154" s="41"/>
      <c r="V154" s="41"/>
      <c r="W154" s="41"/>
      <c r="X154" s="41"/>
      <c r="Y154" s="42"/>
    </row>
    <row r="155" spans="1:25" x14ac:dyDescent="0.25">
      <c r="A155" s="36"/>
      <c r="B155" s="37"/>
      <c r="C155" s="38" t="s">
        <v>306</v>
      </c>
      <c r="D155" s="38"/>
      <c r="E155" s="38"/>
      <c r="F155" s="38" t="s">
        <v>308</v>
      </c>
      <c r="G155" s="38" t="s">
        <v>299</v>
      </c>
      <c r="H155" s="39">
        <v>486699.23</v>
      </c>
      <c r="I155" s="39">
        <v>389359.38</v>
      </c>
      <c r="J155" s="39">
        <v>389359.38</v>
      </c>
      <c r="K155" s="39">
        <v>97339.85</v>
      </c>
      <c r="L155" s="39">
        <v>0</v>
      </c>
      <c r="M155" s="39">
        <v>0</v>
      </c>
      <c r="N155" s="39">
        <v>0</v>
      </c>
      <c r="O155" s="39">
        <v>0</v>
      </c>
      <c r="P155" s="39">
        <v>486699</v>
      </c>
      <c r="Q155" s="39">
        <v>486699</v>
      </c>
      <c r="R155" s="38"/>
      <c r="S155" s="40"/>
      <c r="T155" s="41"/>
      <c r="U155" s="41"/>
      <c r="V155" s="41"/>
      <c r="W155" s="41"/>
      <c r="X155" s="41"/>
      <c r="Y155" s="42"/>
    </row>
    <row r="156" spans="1:25" ht="22.8" x14ac:dyDescent="0.25">
      <c r="A156" s="36"/>
      <c r="B156" s="37"/>
      <c r="C156" s="38" t="s">
        <v>303</v>
      </c>
      <c r="D156" s="38"/>
      <c r="E156" s="38"/>
      <c r="F156" s="38" t="s">
        <v>308</v>
      </c>
      <c r="G156" s="38" t="s">
        <v>67</v>
      </c>
      <c r="H156" s="39">
        <v>600</v>
      </c>
      <c r="I156" s="39">
        <v>600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8"/>
      <c r="S156" s="40"/>
      <c r="T156" s="41"/>
      <c r="U156" s="41"/>
      <c r="V156" s="41"/>
      <c r="W156" s="41"/>
      <c r="X156" s="41"/>
      <c r="Y156" s="42"/>
    </row>
    <row r="157" spans="1:25" x14ac:dyDescent="0.25">
      <c r="A157" s="36"/>
      <c r="B157" s="37"/>
      <c r="C157" s="38" t="s">
        <v>297</v>
      </c>
      <c r="D157" s="38"/>
      <c r="E157" s="38"/>
      <c r="F157" s="38" t="s">
        <v>298</v>
      </c>
      <c r="G157" s="38" t="s">
        <v>67</v>
      </c>
      <c r="H157" s="39">
        <v>49000</v>
      </c>
      <c r="I157" s="39">
        <v>49000</v>
      </c>
      <c r="J157" s="39">
        <v>34800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50000</v>
      </c>
      <c r="Q157" s="39">
        <v>50000</v>
      </c>
      <c r="R157" s="38"/>
      <c r="S157" s="40"/>
      <c r="T157" s="41"/>
      <c r="U157" s="41"/>
      <c r="V157" s="41"/>
      <c r="W157" s="41"/>
      <c r="X157" s="41"/>
      <c r="Y157" s="42"/>
    </row>
    <row r="158" spans="1:25" x14ac:dyDescent="0.25">
      <c r="A158" s="36"/>
      <c r="B158" s="37"/>
      <c r="C158" s="38" t="s">
        <v>314</v>
      </c>
      <c r="D158" s="38"/>
      <c r="E158" s="38"/>
      <c r="F158" s="38" t="s">
        <v>308</v>
      </c>
      <c r="G158" s="38" t="s">
        <v>45</v>
      </c>
      <c r="H158" s="39">
        <v>758880</v>
      </c>
      <c r="I158" s="39">
        <v>758880</v>
      </c>
      <c r="J158" s="39">
        <v>662560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758880</v>
      </c>
      <c r="Q158" s="39">
        <v>758880</v>
      </c>
      <c r="R158" s="38"/>
      <c r="S158" s="40"/>
      <c r="T158" s="41"/>
      <c r="U158" s="41"/>
      <c r="V158" s="41"/>
      <c r="W158" s="41"/>
      <c r="X158" s="41"/>
      <c r="Y158" s="42"/>
    </row>
    <row r="159" spans="1:25" ht="22.8" x14ac:dyDescent="0.25">
      <c r="A159" s="28" t="s">
        <v>316</v>
      </c>
      <c r="B159" s="29" t="s">
        <v>317</v>
      </c>
      <c r="C159" s="30"/>
      <c r="D159" s="30"/>
      <c r="E159" s="30" t="s">
        <v>318</v>
      </c>
      <c r="F159" s="30"/>
      <c r="G159" s="30"/>
      <c r="H159" s="35">
        <f t="shared" ref="H159:Q159" si="22">SUM(H160:H162)</f>
        <v>553200</v>
      </c>
      <c r="I159" s="35">
        <f t="shared" si="22"/>
        <v>553200</v>
      </c>
      <c r="J159" s="35">
        <f t="shared" si="22"/>
        <v>418200</v>
      </c>
      <c r="K159" s="35">
        <f t="shared" si="22"/>
        <v>0</v>
      </c>
      <c r="L159" s="35">
        <f t="shared" si="22"/>
        <v>0</v>
      </c>
      <c r="M159" s="35">
        <f t="shared" si="22"/>
        <v>0</v>
      </c>
      <c r="N159" s="35">
        <f t="shared" si="22"/>
        <v>0</v>
      </c>
      <c r="O159" s="35">
        <f t="shared" si="22"/>
        <v>0</v>
      </c>
      <c r="P159" s="35">
        <f t="shared" si="22"/>
        <v>553200</v>
      </c>
      <c r="Q159" s="35">
        <f t="shared" si="22"/>
        <v>553200</v>
      </c>
      <c r="R159" s="30" t="s">
        <v>319</v>
      </c>
      <c r="S159" s="32" t="s">
        <v>37</v>
      </c>
      <c r="T159" s="33" t="s">
        <v>83</v>
      </c>
      <c r="U159" s="33" t="s">
        <v>33</v>
      </c>
      <c r="V159" s="33" t="s">
        <v>83</v>
      </c>
      <c r="W159" s="33" t="s">
        <v>33</v>
      </c>
      <c r="X159" s="33" t="s">
        <v>83</v>
      </c>
      <c r="Y159" s="34" t="s">
        <v>33</v>
      </c>
    </row>
    <row r="160" spans="1:25" x14ac:dyDescent="0.25">
      <c r="A160" s="36"/>
      <c r="B160" s="37"/>
      <c r="C160" s="38" t="s">
        <v>320</v>
      </c>
      <c r="D160" s="38"/>
      <c r="E160" s="38"/>
      <c r="F160" s="38" t="s">
        <v>321</v>
      </c>
      <c r="G160" s="38" t="s">
        <v>67</v>
      </c>
      <c r="H160" s="39">
        <v>46000</v>
      </c>
      <c r="I160" s="39">
        <v>46000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46000</v>
      </c>
      <c r="Q160" s="39">
        <v>46000</v>
      </c>
      <c r="R160" s="38"/>
      <c r="S160" s="40"/>
      <c r="T160" s="41"/>
      <c r="U160" s="41"/>
      <c r="V160" s="41"/>
      <c r="W160" s="41"/>
      <c r="X160" s="41"/>
      <c r="Y160" s="42"/>
    </row>
    <row r="161" spans="1:25" x14ac:dyDescent="0.25">
      <c r="A161" s="36"/>
      <c r="B161" s="37"/>
      <c r="C161" s="38" t="s">
        <v>320</v>
      </c>
      <c r="D161" s="38"/>
      <c r="E161" s="38"/>
      <c r="F161" s="38" t="s">
        <v>321</v>
      </c>
      <c r="G161" s="38" t="s">
        <v>299</v>
      </c>
      <c r="H161" s="39">
        <v>361500</v>
      </c>
      <c r="I161" s="39">
        <v>361500</v>
      </c>
      <c r="J161" s="39">
        <v>355200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361500</v>
      </c>
      <c r="Q161" s="39">
        <v>361500</v>
      </c>
      <c r="R161" s="38"/>
      <c r="S161" s="40"/>
      <c r="T161" s="41"/>
      <c r="U161" s="41"/>
      <c r="V161" s="41"/>
      <c r="W161" s="41"/>
      <c r="X161" s="41"/>
      <c r="Y161" s="42"/>
    </row>
    <row r="162" spans="1:25" x14ac:dyDescent="0.25">
      <c r="A162" s="36"/>
      <c r="B162" s="37"/>
      <c r="C162" s="38" t="s">
        <v>320</v>
      </c>
      <c r="D162" s="38"/>
      <c r="E162" s="38"/>
      <c r="F162" s="38" t="s">
        <v>321</v>
      </c>
      <c r="G162" s="38" t="s">
        <v>45</v>
      </c>
      <c r="H162" s="39">
        <v>145700</v>
      </c>
      <c r="I162" s="39">
        <v>145700</v>
      </c>
      <c r="J162" s="39">
        <v>63000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145700</v>
      </c>
      <c r="Q162" s="39">
        <v>145700</v>
      </c>
      <c r="R162" s="38"/>
      <c r="S162" s="40"/>
      <c r="T162" s="41"/>
      <c r="U162" s="41"/>
      <c r="V162" s="41"/>
      <c r="W162" s="41"/>
      <c r="X162" s="41"/>
      <c r="Y162" s="42"/>
    </row>
    <row r="163" spans="1:25" ht="45.6" x14ac:dyDescent="0.25">
      <c r="A163" s="28" t="s">
        <v>322</v>
      </c>
      <c r="B163" s="29" t="s">
        <v>323</v>
      </c>
      <c r="C163" s="30"/>
      <c r="D163" s="30" t="s">
        <v>267</v>
      </c>
      <c r="E163" s="30" t="s">
        <v>324</v>
      </c>
      <c r="F163" s="30"/>
      <c r="G163" s="30"/>
      <c r="H163" s="35">
        <f t="shared" ref="H163:Q163" si="23">SUM(H164:H166)</f>
        <v>36228</v>
      </c>
      <c r="I163" s="35">
        <f t="shared" si="23"/>
        <v>36228</v>
      </c>
      <c r="J163" s="35">
        <f t="shared" si="23"/>
        <v>0</v>
      </c>
      <c r="K163" s="35">
        <f t="shared" si="23"/>
        <v>0</v>
      </c>
      <c r="L163" s="35">
        <f t="shared" si="23"/>
        <v>0</v>
      </c>
      <c r="M163" s="35">
        <f t="shared" si="23"/>
        <v>0</v>
      </c>
      <c r="N163" s="35">
        <f t="shared" si="23"/>
        <v>0</v>
      </c>
      <c r="O163" s="35">
        <f t="shared" si="23"/>
        <v>0</v>
      </c>
      <c r="P163" s="35">
        <f t="shared" si="23"/>
        <v>24928</v>
      </c>
      <c r="Q163" s="35">
        <f t="shared" si="23"/>
        <v>24928</v>
      </c>
      <c r="R163" s="30" t="s">
        <v>325</v>
      </c>
      <c r="S163" s="32" t="s">
        <v>133</v>
      </c>
      <c r="T163" s="33" t="s">
        <v>326</v>
      </c>
      <c r="U163" s="33" t="s">
        <v>33</v>
      </c>
      <c r="V163" s="33" t="s">
        <v>327</v>
      </c>
      <c r="W163" s="33" t="s">
        <v>33</v>
      </c>
      <c r="X163" s="33" t="s">
        <v>328</v>
      </c>
      <c r="Y163" s="34" t="s">
        <v>33</v>
      </c>
    </row>
    <row r="164" spans="1:25" x14ac:dyDescent="0.25">
      <c r="A164" s="36"/>
      <c r="B164" s="37"/>
      <c r="C164" s="38" t="s">
        <v>307</v>
      </c>
      <c r="D164" s="38"/>
      <c r="E164" s="38"/>
      <c r="F164" s="38" t="s">
        <v>172</v>
      </c>
      <c r="G164" s="38" t="s">
        <v>117</v>
      </c>
      <c r="H164" s="39">
        <v>11300</v>
      </c>
      <c r="I164" s="39">
        <v>11300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8"/>
      <c r="S164" s="40"/>
      <c r="T164" s="41"/>
      <c r="U164" s="41"/>
      <c r="V164" s="41"/>
      <c r="W164" s="41"/>
      <c r="X164" s="41"/>
      <c r="Y164" s="42"/>
    </row>
    <row r="165" spans="1:25" x14ac:dyDescent="0.25">
      <c r="A165" s="36"/>
      <c r="B165" s="37"/>
      <c r="C165" s="38" t="s">
        <v>312</v>
      </c>
      <c r="D165" s="38"/>
      <c r="E165" s="38"/>
      <c r="F165" s="38" t="s">
        <v>172</v>
      </c>
      <c r="G165" s="38" t="s">
        <v>117</v>
      </c>
      <c r="H165" s="39">
        <v>12768</v>
      </c>
      <c r="I165" s="39">
        <v>12768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12768</v>
      </c>
      <c r="Q165" s="39">
        <v>12768</v>
      </c>
      <c r="R165" s="38"/>
      <c r="S165" s="40"/>
      <c r="T165" s="41"/>
      <c r="U165" s="41"/>
      <c r="V165" s="41"/>
      <c r="W165" s="41"/>
      <c r="X165" s="41"/>
      <c r="Y165" s="42"/>
    </row>
    <row r="166" spans="1:25" x14ac:dyDescent="0.25">
      <c r="A166" s="36"/>
      <c r="B166" s="37"/>
      <c r="C166" s="38" t="s">
        <v>314</v>
      </c>
      <c r="D166" s="38"/>
      <c r="E166" s="38"/>
      <c r="F166" s="38" t="s">
        <v>172</v>
      </c>
      <c r="G166" s="38" t="s">
        <v>117</v>
      </c>
      <c r="H166" s="39">
        <v>12160</v>
      </c>
      <c r="I166" s="39">
        <v>12160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12160</v>
      </c>
      <c r="Q166" s="39">
        <v>12160</v>
      </c>
      <c r="R166" s="38"/>
      <c r="S166" s="40"/>
      <c r="T166" s="41"/>
      <c r="U166" s="41"/>
      <c r="V166" s="41"/>
      <c r="W166" s="41"/>
      <c r="X166" s="41"/>
      <c r="Y166" s="42"/>
    </row>
    <row r="167" spans="1:25" ht="22.8" x14ac:dyDescent="0.25">
      <c r="A167" s="28" t="s">
        <v>329</v>
      </c>
      <c r="B167" s="29" t="s">
        <v>330</v>
      </c>
      <c r="C167" s="30" t="s">
        <v>297</v>
      </c>
      <c r="D167" s="30" t="s">
        <v>267</v>
      </c>
      <c r="E167" s="30" t="s">
        <v>331</v>
      </c>
      <c r="F167" s="30" t="s">
        <v>225</v>
      </c>
      <c r="G167" s="30" t="s">
        <v>45</v>
      </c>
      <c r="H167" s="31">
        <v>800</v>
      </c>
      <c r="I167" s="31">
        <v>800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900</v>
      </c>
      <c r="Q167" s="31">
        <v>900</v>
      </c>
      <c r="R167" s="30" t="s">
        <v>332</v>
      </c>
      <c r="S167" s="32" t="s">
        <v>31</v>
      </c>
      <c r="T167" s="33" t="s">
        <v>69</v>
      </c>
      <c r="U167" s="33" t="s">
        <v>33</v>
      </c>
      <c r="V167" s="33" t="s">
        <v>69</v>
      </c>
      <c r="W167" s="33" t="s">
        <v>33</v>
      </c>
      <c r="X167" s="33" t="s">
        <v>69</v>
      </c>
      <c r="Y167" s="34" t="s">
        <v>33</v>
      </c>
    </row>
    <row r="168" spans="1:25" ht="22.8" x14ac:dyDescent="0.25">
      <c r="A168" s="28" t="s">
        <v>333</v>
      </c>
      <c r="B168" s="29" t="s">
        <v>334</v>
      </c>
      <c r="C168" s="30"/>
      <c r="D168" s="30" t="s">
        <v>267</v>
      </c>
      <c r="E168" s="30" t="s">
        <v>335</v>
      </c>
      <c r="F168" s="30"/>
      <c r="G168" s="30"/>
      <c r="H168" s="35">
        <f t="shared" ref="H168:Q168" si="24">SUM(H169:H169)</f>
        <v>6460</v>
      </c>
      <c r="I168" s="35">
        <f t="shared" si="24"/>
        <v>6460</v>
      </c>
      <c r="J168" s="35">
        <f t="shared" si="24"/>
        <v>0</v>
      </c>
      <c r="K168" s="35">
        <f t="shared" si="24"/>
        <v>0</v>
      </c>
      <c r="L168" s="35">
        <f t="shared" si="24"/>
        <v>0</v>
      </c>
      <c r="M168" s="35">
        <f t="shared" si="24"/>
        <v>0</v>
      </c>
      <c r="N168" s="35">
        <f t="shared" si="24"/>
        <v>0</v>
      </c>
      <c r="O168" s="35">
        <f t="shared" si="24"/>
        <v>0</v>
      </c>
      <c r="P168" s="35">
        <f t="shared" si="24"/>
        <v>0</v>
      </c>
      <c r="Q168" s="35">
        <f t="shared" si="24"/>
        <v>0</v>
      </c>
      <c r="R168" s="30" t="s">
        <v>336</v>
      </c>
      <c r="S168" s="32" t="s">
        <v>37</v>
      </c>
      <c r="T168" s="33" t="s">
        <v>83</v>
      </c>
      <c r="U168" s="33" t="s">
        <v>33</v>
      </c>
      <c r="V168" s="33" t="s">
        <v>33</v>
      </c>
      <c r="W168" s="33" t="s">
        <v>33</v>
      </c>
      <c r="X168" s="33" t="s">
        <v>33</v>
      </c>
      <c r="Y168" s="34" t="s">
        <v>33</v>
      </c>
    </row>
    <row r="169" spans="1:25" ht="22.8" x14ac:dyDescent="0.25">
      <c r="A169" s="36"/>
      <c r="B169" s="37"/>
      <c r="C169" s="38" t="s">
        <v>41</v>
      </c>
      <c r="D169" s="38"/>
      <c r="E169" s="38"/>
      <c r="F169" s="38" t="s">
        <v>311</v>
      </c>
      <c r="G169" s="38" t="s">
        <v>45</v>
      </c>
      <c r="H169" s="39">
        <v>6460</v>
      </c>
      <c r="I169" s="39">
        <v>6460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8"/>
      <c r="S169" s="40"/>
      <c r="T169" s="41"/>
      <c r="U169" s="41"/>
      <c r="V169" s="41"/>
      <c r="W169" s="41"/>
      <c r="X169" s="41"/>
      <c r="Y169" s="42"/>
    </row>
    <row r="170" spans="1:25" ht="22.8" x14ac:dyDescent="0.25">
      <c r="A170" s="28" t="s">
        <v>337</v>
      </c>
      <c r="B170" s="29" t="s">
        <v>338</v>
      </c>
      <c r="C170" s="30"/>
      <c r="D170" s="30" t="s">
        <v>219</v>
      </c>
      <c r="E170" s="30" t="s">
        <v>339</v>
      </c>
      <c r="F170" s="30"/>
      <c r="G170" s="30"/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0" t="s">
        <v>340</v>
      </c>
      <c r="S170" s="32" t="s">
        <v>37</v>
      </c>
      <c r="T170" s="33" t="s">
        <v>341</v>
      </c>
      <c r="U170" s="33" t="s">
        <v>33</v>
      </c>
      <c r="V170" s="33" t="s">
        <v>341</v>
      </c>
      <c r="W170" s="33" t="s">
        <v>33</v>
      </c>
      <c r="X170" s="33" t="s">
        <v>341</v>
      </c>
      <c r="Y170" s="34" t="s">
        <v>33</v>
      </c>
    </row>
    <row r="171" spans="1:25" ht="22.8" x14ac:dyDescent="0.25">
      <c r="A171" s="28" t="s">
        <v>342</v>
      </c>
      <c r="B171" s="29" t="s">
        <v>343</v>
      </c>
      <c r="C171" s="30"/>
      <c r="D171" s="30"/>
      <c r="E171" s="30"/>
      <c r="F171" s="30"/>
      <c r="G171" s="30"/>
      <c r="H171" s="35">
        <f t="shared" ref="H171:Q171" si="25">SUM(H172:H172)</f>
        <v>64420</v>
      </c>
      <c r="I171" s="35">
        <f t="shared" si="25"/>
        <v>64420</v>
      </c>
      <c r="J171" s="35">
        <f t="shared" si="25"/>
        <v>0</v>
      </c>
      <c r="K171" s="35">
        <f t="shared" si="25"/>
        <v>0</v>
      </c>
      <c r="L171" s="35">
        <f t="shared" si="25"/>
        <v>0</v>
      </c>
      <c r="M171" s="35">
        <f t="shared" si="25"/>
        <v>0</v>
      </c>
      <c r="N171" s="35">
        <f t="shared" si="25"/>
        <v>0</v>
      </c>
      <c r="O171" s="35">
        <f t="shared" si="25"/>
        <v>0</v>
      </c>
      <c r="P171" s="35">
        <f t="shared" si="25"/>
        <v>0</v>
      </c>
      <c r="Q171" s="35">
        <f t="shared" si="25"/>
        <v>0</v>
      </c>
      <c r="R171" s="30" t="s">
        <v>344</v>
      </c>
      <c r="S171" s="32" t="s">
        <v>133</v>
      </c>
      <c r="T171" s="33" t="s">
        <v>345</v>
      </c>
      <c r="U171" s="33" t="s">
        <v>33</v>
      </c>
      <c r="V171" s="33" t="s">
        <v>346</v>
      </c>
      <c r="W171" s="33" t="s">
        <v>33</v>
      </c>
      <c r="X171" s="33" t="s">
        <v>33</v>
      </c>
      <c r="Y171" s="34" t="s">
        <v>33</v>
      </c>
    </row>
    <row r="172" spans="1:25" ht="22.8" x14ac:dyDescent="0.25">
      <c r="A172" s="36"/>
      <c r="B172" s="37"/>
      <c r="C172" s="38" t="s">
        <v>41</v>
      </c>
      <c r="D172" s="38"/>
      <c r="E172" s="38"/>
      <c r="F172" s="38" t="s">
        <v>311</v>
      </c>
      <c r="G172" s="38" t="s">
        <v>117</v>
      </c>
      <c r="H172" s="39">
        <v>64420</v>
      </c>
      <c r="I172" s="39">
        <v>64420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8"/>
      <c r="S172" s="40"/>
      <c r="T172" s="41"/>
      <c r="U172" s="41"/>
      <c r="V172" s="41"/>
      <c r="W172" s="41"/>
      <c r="X172" s="41"/>
      <c r="Y172" s="42"/>
    </row>
    <row r="173" spans="1:25" ht="22.8" x14ac:dyDescent="0.25">
      <c r="A173" s="28" t="s">
        <v>347</v>
      </c>
      <c r="B173" s="29" t="s">
        <v>348</v>
      </c>
      <c r="C173" s="30"/>
      <c r="D173" s="30" t="s">
        <v>267</v>
      </c>
      <c r="E173" s="30" t="s">
        <v>276</v>
      </c>
      <c r="F173" s="30"/>
      <c r="G173" s="30"/>
      <c r="H173" s="35">
        <f t="shared" ref="H173:Q173" si="26">SUM(H174:H174)</f>
        <v>29000</v>
      </c>
      <c r="I173" s="35">
        <f t="shared" si="26"/>
        <v>29000</v>
      </c>
      <c r="J173" s="35">
        <f t="shared" si="26"/>
        <v>0</v>
      </c>
      <c r="K173" s="35">
        <f t="shared" si="26"/>
        <v>0</v>
      </c>
      <c r="L173" s="35">
        <f t="shared" si="26"/>
        <v>0</v>
      </c>
      <c r="M173" s="35">
        <f t="shared" si="26"/>
        <v>0</v>
      </c>
      <c r="N173" s="35">
        <f t="shared" si="26"/>
        <v>0</v>
      </c>
      <c r="O173" s="35">
        <f t="shared" si="26"/>
        <v>0</v>
      </c>
      <c r="P173" s="35">
        <f t="shared" si="26"/>
        <v>29000</v>
      </c>
      <c r="Q173" s="35">
        <f t="shared" si="26"/>
        <v>0</v>
      </c>
      <c r="R173" s="30" t="s">
        <v>349</v>
      </c>
      <c r="S173" s="32" t="s">
        <v>37</v>
      </c>
      <c r="T173" s="33" t="s">
        <v>65</v>
      </c>
      <c r="U173" s="33" t="s">
        <v>33</v>
      </c>
      <c r="V173" s="33" t="s">
        <v>350</v>
      </c>
      <c r="W173" s="33" t="s">
        <v>33</v>
      </c>
      <c r="X173" s="33" t="s">
        <v>350</v>
      </c>
      <c r="Y173" s="34" t="s">
        <v>33</v>
      </c>
    </row>
    <row r="174" spans="1:25" ht="22.8" x14ac:dyDescent="0.25">
      <c r="A174" s="36"/>
      <c r="B174" s="37"/>
      <c r="C174" s="38" t="s">
        <v>41</v>
      </c>
      <c r="D174" s="38"/>
      <c r="E174" s="38"/>
      <c r="F174" s="38" t="s">
        <v>311</v>
      </c>
      <c r="G174" s="38" t="s">
        <v>117</v>
      </c>
      <c r="H174" s="39">
        <v>29000</v>
      </c>
      <c r="I174" s="39">
        <v>29000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29000</v>
      </c>
      <c r="Q174" s="39">
        <v>0</v>
      </c>
      <c r="R174" s="38"/>
      <c r="S174" s="40"/>
      <c r="T174" s="41"/>
      <c r="U174" s="41"/>
      <c r="V174" s="41"/>
      <c r="W174" s="41"/>
      <c r="X174" s="41"/>
      <c r="Y174" s="42"/>
    </row>
    <row r="175" spans="1:25" ht="34.200000000000003" x14ac:dyDescent="0.25">
      <c r="A175" s="28" t="s">
        <v>351</v>
      </c>
      <c r="B175" s="29" t="s">
        <v>352</v>
      </c>
      <c r="C175" s="30"/>
      <c r="D175" s="30" t="s">
        <v>267</v>
      </c>
      <c r="E175" s="30" t="s">
        <v>276</v>
      </c>
      <c r="F175" s="30"/>
      <c r="G175" s="30"/>
      <c r="H175" s="35">
        <f t="shared" ref="H175:Q175" si="27">SUM(H176:H176)</f>
        <v>12204</v>
      </c>
      <c r="I175" s="35">
        <f t="shared" si="27"/>
        <v>12204</v>
      </c>
      <c r="J175" s="35">
        <f t="shared" si="27"/>
        <v>0</v>
      </c>
      <c r="K175" s="35">
        <f t="shared" si="27"/>
        <v>0</v>
      </c>
      <c r="L175" s="35">
        <f t="shared" si="27"/>
        <v>0</v>
      </c>
      <c r="M175" s="35">
        <f t="shared" si="27"/>
        <v>0</v>
      </c>
      <c r="N175" s="35">
        <f t="shared" si="27"/>
        <v>0</v>
      </c>
      <c r="O175" s="35">
        <f t="shared" si="27"/>
        <v>0</v>
      </c>
      <c r="P175" s="35">
        <f t="shared" si="27"/>
        <v>0</v>
      </c>
      <c r="Q175" s="35">
        <f t="shared" si="27"/>
        <v>0</v>
      </c>
      <c r="R175" s="30" t="s">
        <v>353</v>
      </c>
      <c r="S175" s="32" t="s">
        <v>133</v>
      </c>
      <c r="T175" s="33" t="s">
        <v>47</v>
      </c>
      <c r="U175" s="33" t="s">
        <v>33</v>
      </c>
      <c r="V175" s="33" t="s">
        <v>33</v>
      </c>
      <c r="W175" s="33" t="s">
        <v>33</v>
      </c>
      <c r="X175" s="33" t="s">
        <v>33</v>
      </c>
      <c r="Y175" s="34" t="s">
        <v>33</v>
      </c>
    </row>
    <row r="176" spans="1:25" ht="22.8" x14ac:dyDescent="0.25">
      <c r="A176" s="36"/>
      <c r="B176" s="37"/>
      <c r="C176" s="38" t="s">
        <v>41</v>
      </c>
      <c r="D176" s="38"/>
      <c r="E176" s="38"/>
      <c r="F176" s="38" t="s">
        <v>311</v>
      </c>
      <c r="G176" s="38" t="s">
        <v>117</v>
      </c>
      <c r="H176" s="39">
        <v>12204</v>
      </c>
      <c r="I176" s="39">
        <v>12204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8"/>
      <c r="S176" s="40"/>
      <c r="T176" s="41"/>
      <c r="U176" s="41"/>
      <c r="V176" s="41"/>
      <c r="W176" s="41"/>
      <c r="X176" s="41"/>
      <c r="Y176" s="42"/>
    </row>
    <row r="177" spans="1:25" ht="22.8" x14ac:dyDescent="0.25">
      <c r="A177" s="28" t="s">
        <v>354</v>
      </c>
      <c r="B177" s="29" t="s">
        <v>355</v>
      </c>
      <c r="C177" s="30" t="s">
        <v>320</v>
      </c>
      <c r="D177" s="30" t="s">
        <v>356</v>
      </c>
      <c r="E177" s="30" t="s">
        <v>318</v>
      </c>
      <c r="F177" s="30" t="s">
        <v>321</v>
      </c>
      <c r="G177" s="30" t="s">
        <v>67</v>
      </c>
      <c r="H177" s="35">
        <f>SUM(H178:H178)+4347.2</f>
        <v>4347.2</v>
      </c>
      <c r="I177" s="35">
        <f>SUM(I178:I178)+4347.2</f>
        <v>4347.2</v>
      </c>
      <c r="J177" s="35">
        <f t="shared" ref="J177:Q177" si="28">SUM(J178:J178)</f>
        <v>0</v>
      </c>
      <c r="K177" s="35">
        <f t="shared" si="28"/>
        <v>0</v>
      </c>
      <c r="L177" s="35">
        <f t="shared" si="28"/>
        <v>0</v>
      </c>
      <c r="M177" s="35">
        <f t="shared" si="28"/>
        <v>0</v>
      </c>
      <c r="N177" s="35">
        <f t="shared" si="28"/>
        <v>0</v>
      </c>
      <c r="O177" s="35">
        <f t="shared" si="28"/>
        <v>0</v>
      </c>
      <c r="P177" s="35">
        <f t="shared" si="28"/>
        <v>0</v>
      </c>
      <c r="Q177" s="35">
        <f t="shared" si="28"/>
        <v>0</v>
      </c>
      <c r="R177" s="30" t="s">
        <v>357</v>
      </c>
      <c r="S177" s="32" t="s">
        <v>133</v>
      </c>
      <c r="T177" s="33" t="s">
        <v>358</v>
      </c>
      <c r="U177" s="33" t="s">
        <v>33</v>
      </c>
      <c r="V177" s="33" t="s">
        <v>33</v>
      </c>
      <c r="W177" s="33" t="s">
        <v>33</v>
      </c>
      <c r="X177" s="33" t="s">
        <v>33</v>
      </c>
      <c r="Y177" s="34" t="s">
        <v>33</v>
      </c>
    </row>
    <row r="178" spans="1:25" ht="22.8" x14ac:dyDescent="0.25">
      <c r="A178" s="36"/>
      <c r="B178" s="37"/>
      <c r="C178" s="38"/>
      <c r="D178" s="38"/>
      <c r="E178" s="38"/>
      <c r="F178" s="38"/>
      <c r="G178" s="38"/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8" t="s">
        <v>359</v>
      </c>
      <c r="S178" s="40" t="s">
        <v>133</v>
      </c>
      <c r="T178" s="41" t="s">
        <v>360</v>
      </c>
      <c r="U178" s="41" t="s">
        <v>33</v>
      </c>
      <c r="V178" s="41" t="s">
        <v>33</v>
      </c>
      <c r="W178" s="41" t="s">
        <v>33</v>
      </c>
      <c r="X178" s="41" t="s">
        <v>33</v>
      </c>
      <c r="Y178" s="42" t="s">
        <v>33</v>
      </c>
    </row>
    <row r="179" spans="1:25" ht="22.8" x14ac:dyDescent="0.25">
      <c r="A179" s="28" t="s">
        <v>361</v>
      </c>
      <c r="B179" s="29" t="s">
        <v>362</v>
      </c>
      <c r="C179" s="30" t="s">
        <v>320</v>
      </c>
      <c r="D179" s="30"/>
      <c r="E179" s="30" t="s">
        <v>318</v>
      </c>
      <c r="F179" s="30" t="s">
        <v>321</v>
      </c>
      <c r="G179" s="30" t="s">
        <v>45</v>
      </c>
      <c r="H179" s="31">
        <v>21400</v>
      </c>
      <c r="I179" s="31">
        <v>21400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21400</v>
      </c>
      <c r="Q179" s="31">
        <v>21400</v>
      </c>
      <c r="R179" s="30" t="s">
        <v>363</v>
      </c>
      <c r="S179" s="32" t="s">
        <v>133</v>
      </c>
      <c r="T179" s="33" t="s">
        <v>364</v>
      </c>
      <c r="U179" s="33" t="s">
        <v>33</v>
      </c>
      <c r="V179" s="33" t="s">
        <v>365</v>
      </c>
      <c r="W179" s="33" t="s">
        <v>33</v>
      </c>
      <c r="X179" s="33" t="s">
        <v>33</v>
      </c>
      <c r="Y179" s="34" t="s">
        <v>33</v>
      </c>
    </row>
    <row r="180" spans="1:25" ht="34.200000000000003" x14ac:dyDescent="0.25">
      <c r="A180" s="28" t="s">
        <v>366</v>
      </c>
      <c r="B180" s="29" t="s">
        <v>367</v>
      </c>
      <c r="C180" s="30" t="s">
        <v>41</v>
      </c>
      <c r="D180" s="30" t="s">
        <v>267</v>
      </c>
      <c r="E180" s="30" t="s">
        <v>276</v>
      </c>
      <c r="F180" s="30" t="s">
        <v>311</v>
      </c>
      <c r="G180" s="30" t="s">
        <v>315</v>
      </c>
      <c r="H180" s="31">
        <v>2500000</v>
      </c>
      <c r="I180" s="31">
        <v>2500000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0" t="s">
        <v>368</v>
      </c>
      <c r="S180" s="32" t="s">
        <v>31</v>
      </c>
      <c r="T180" s="33" t="s">
        <v>369</v>
      </c>
      <c r="U180" s="33" t="s">
        <v>33</v>
      </c>
      <c r="V180" s="33" t="s">
        <v>33</v>
      </c>
      <c r="W180" s="33" t="s">
        <v>33</v>
      </c>
      <c r="X180" s="33" t="s">
        <v>33</v>
      </c>
      <c r="Y180" s="34" t="s">
        <v>33</v>
      </c>
    </row>
    <row r="181" spans="1:25" ht="34.200000000000003" x14ac:dyDescent="0.25">
      <c r="A181" s="28" t="s">
        <v>370</v>
      </c>
      <c r="B181" s="29" t="s">
        <v>371</v>
      </c>
      <c r="C181" s="30" t="s">
        <v>41</v>
      </c>
      <c r="D181" s="30" t="s">
        <v>267</v>
      </c>
      <c r="E181" s="30" t="s">
        <v>276</v>
      </c>
      <c r="F181" s="30" t="s">
        <v>311</v>
      </c>
      <c r="G181" s="30" t="s">
        <v>45</v>
      </c>
      <c r="H181" s="31">
        <v>10000</v>
      </c>
      <c r="I181" s="31">
        <v>10000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0" t="s">
        <v>372</v>
      </c>
      <c r="S181" s="32" t="s">
        <v>37</v>
      </c>
      <c r="T181" s="33" t="s">
        <v>86</v>
      </c>
      <c r="U181" s="33" t="s">
        <v>33</v>
      </c>
      <c r="V181" s="33" t="s">
        <v>33</v>
      </c>
      <c r="W181" s="33" t="s">
        <v>33</v>
      </c>
      <c r="X181" s="33" t="s">
        <v>33</v>
      </c>
      <c r="Y181" s="34" t="s">
        <v>33</v>
      </c>
    </row>
    <row r="182" spans="1:25" ht="22.8" x14ac:dyDescent="0.25">
      <c r="A182" s="28" t="s">
        <v>373</v>
      </c>
      <c r="B182" s="29" t="s">
        <v>374</v>
      </c>
      <c r="C182" s="30" t="s">
        <v>41</v>
      </c>
      <c r="D182" s="30" t="s">
        <v>267</v>
      </c>
      <c r="E182" s="30" t="s">
        <v>276</v>
      </c>
      <c r="F182" s="30" t="s">
        <v>311</v>
      </c>
      <c r="G182" s="30" t="s">
        <v>45</v>
      </c>
      <c r="H182" s="31">
        <v>10000</v>
      </c>
      <c r="I182" s="31">
        <v>10000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0" t="s">
        <v>372</v>
      </c>
      <c r="S182" s="32" t="s">
        <v>37</v>
      </c>
      <c r="T182" s="33" t="s">
        <v>86</v>
      </c>
      <c r="U182" s="33" t="s">
        <v>33</v>
      </c>
      <c r="V182" s="33" t="s">
        <v>33</v>
      </c>
      <c r="W182" s="33" t="s">
        <v>33</v>
      </c>
      <c r="X182" s="33" t="s">
        <v>33</v>
      </c>
      <c r="Y182" s="34" t="s">
        <v>33</v>
      </c>
    </row>
    <row r="183" spans="1:25" ht="22.8" x14ac:dyDescent="0.25">
      <c r="A183" s="28" t="s">
        <v>375</v>
      </c>
      <c r="B183" s="29" t="s">
        <v>376</v>
      </c>
      <c r="C183" s="30" t="s">
        <v>41</v>
      </c>
      <c r="D183" s="30" t="s">
        <v>267</v>
      </c>
      <c r="E183" s="30" t="s">
        <v>276</v>
      </c>
      <c r="F183" s="30" t="s">
        <v>311</v>
      </c>
      <c r="G183" s="30" t="s">
        <v>117</v>
      </c>
      <c r="H183" s="31">
        <v>64000</v>
      </c>
      <c r="I183" s="31">
        <v>64000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0" t="s">
        <v>377</v>
      </c>
      <c r="S183" s="32" t="s">
        <v>133</v>
      </c>
      <c r="T183" s="33" t="s">
        <v>378</v>
      </c>
      <c r="U183" s="33" t="s">
        <v>33</v>
      </c>
      <c r="V183" s="33" t="s">
        <v>33</v>
      </c>
      <c r="W183" s="33" t="s">
        <v>33</v>
      </c>
      <c r="X183" s="33" t="s">
        <v>33</v>
      </c>
      <c r="Y183" s="34" t="s">
        <v>33</v>
      </c>
    </row>
    <row r="184" spans="1:25" ht="34.200000000000003" x14ac:dyDescent="0.25">
      <c r="A184" s="21" t="s">
        <v>379</v>
      </c>
      <c r="B184" s="22" t="s">
        <v>380</v>
      </c>
      <c r="C184" s="23"/>
      <c r="D184" s="23" t="s">
        <v>267</v>
      </c>
      <c r="E184" s="23" t="s">
        <v>276</v>
      </c>
      <c r="F184" s="23"/>
      <c r="G184" s="23"/>
      <c r="H184" s="24">
        <f t="shared" ref="H184:Q184" si="29">H185+H186+H188+H190+H191+H192+H193+H196+H197+H198+H200+H203+H206</f>
        <v>532308.19999999995</v>
      </c>
      <c r="I184" s="24">
        <f t="shared" si="29"/>
        <v>532308.19999999995</v>
      </c>
      <c r="J184" s="24">
        <f t="shared" si="29"/>
        <v>65400</v>
      </c>
      <c r="K184" s="24">
        <f t="shared" si="29"/>
        <v>0</v>
      </c>
      <c r="L184" s="24">
        <f t="shared" si="29"/>
        <v>0</v>
      </c>
      <c r="M184" s="24">
        <f t="shared" si="29"/>
        <v>0</v>
      </c>
      <c r="N184" s="24">
        <f t="shared" si="29"/>
        <v>0</v>
      </c>
      <c r="O184" s="24">
        <f t="shared" si="29"/>
        <v>0</v>
      </c>
      <c r="P184" s="24">
        <f t="shared" si="29"/>
        <v>318000</v>
      </c>
      <c r="Q184" s="24">
        <f t="shared" si="29"/>
        <v>94000</v>
      </c>
      <c r="R184" s="23" t="s">
        <v>381</v>
      </c>
      <c r="S184" s="25" t="s">
        <v>31</v>
      </c>
      <c r="T184" s="26" t="s">
        <v>283</v>
      </c>
      <c r="U184" s="26" t="s">
        <v>33</v>
      </c>
      <c r="V184" s="26" t="s">
        <v>284</v>
      </c>
      <c r="W184" s="26" t="s">
        <v>33</v>
      </c>
      <c r="X184" s="26" t="s">
        <v>285</v>
      </c>
      <c r="Y184" s="27" t="s">
        <v>33</v>
      </c>
    </row>
    <row r="185" spans="1:25" ht="22.8" x14ac:dyDescent="0.25">
      <c r="A185" s="28" t="s">
        <v>382</v>
      </c>
      <c r="B185" s="29" t="s">
        <v>383</v>
      </c>
      <c r="C185" s="30" t="s">
        <v>41</v>
      </c>
      <c r="D185" s="30" t="s">
        <v>267</v>
      </c>
      <c r="E185" s="30" t="s">
        <v>276</v>
      </c>
      <c r="F185" s="30" t="s">
        <v>311</v>
      </c>
      <c r="G185" s="30" t="s">
        <v>45</v>
      </c>
      <c r="H185" s="31">
        <v>10000</v>
      </c>
      <c r="I185" s="31">
        <v>10000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10000</v>
      </c>
      <c r="Q185" s="31">
        <v>0</v>
      </c>
      <c r="R185" s="30" t="s">
        <v>384</v>
      </c>
      <c r="S185" s="32" t="s">
        <v>31</v>
      </c>
      <c r="T185" s="33" t="s">
        <v>69</v>
      </c>
      <c r="U185" s="33" t="s">
        <v>33</v>
      </c>
      <c r="V185" s="33" t="s">
        <v>69</v>
      </c>
      <c r="W185" s="33" t="s">
        <v>33</v>
      </c>
      <c r="X185" s="33" t="s">
        <v>69</v>
      </c>
      <c r="Y185" s="34" t="s">
        <v>33</v>
      </c>
    </row>
    <row r="186" spans="1:25" ht="22.8" x14ac:dyDescent="0.25">
      <c r="A186" s="28" t="s">
        <v>385</v>
      </c>
      <c r="B186" s="29" t="s">
        <v>386</v>
      </c>
      <c r="C186" s="30"/>
      <c r="D186" s="30"/>
      <c r="E186" s="30" t="s">
        <v>387</v>
      </c>
      <c r="F186" s="30"/>
      <c r="G186" s="30"/>
      <c r="H186" s="35">
        <f t="shared" ref="H186:Q186" si="30">SUM(H187:H187)</f>
        <v>10000</v>
      </c>
      <c r="I186" s="35">
        <f t="shared" si="30"/>
        <v>10000</v>
      </c>
      <c r="J186" s="35">
        <f t="shared" si="30"/>
        <v>0</v>
      </c>
      <c r="K186" s="35">
        <f t="shared" si="30"/>
        <v>0</v>
      </c>
      <c r="L186" s="35">
        <f t="shared" si="30"/>
        <v>0</v>
      </c>
      <c r="M186" s="35">
        <f t="shared" si="30"/>
        <v>0</v>
      </c>
      <c r="N186" s="35">
        <f t="shared" si="30"/>
        <v>0</v>
      </c>
      <c r="O186" s="35">
        <f t="shared" si="30"/>
        <v>0</v>
      </c>
      <c r="P186" s="35">
        <f t="shared" si="30"/>
        <v>10000</v>
      </c>
      <c r="Q186" s="35">
        <f t="shared" si="30"/>
        <v>0</v>
      </c>
      <c r="R186" s="30" t="s">
        <v>388</v>
      </c>
      <c r="S186" s="32" t="s">
        <v>31</v>
      </c>
      <c r="T186" s="33" t="s">
        <v>69</v>
      </c>
      <c r="U186" s="33" t="s">
        <v>33</v>
      </c>
      <c r="V186" s="33" t="s">
        <v>69</v>
      </c>
      <c r="W186" s="33" t="s">
        <v>33</v>
      </c>
      <c r="X186" s="33" t="s">
        <v>69</v>
      </c>
      <c r="Y186" s="34" t="s">
        <v>33</v>
      </c>
    </row>
    <row r="187" spans="1:25" ht="22.8" x14ac:dyDescent="0.25">
      <c r="A187" s="36"/>
      <c r="B187" s="37"/>
      <c r="C187" s="38" t="s">
        <v>41</v>
      </c>
      <c r="D187" s="38"/>
      <c r="E187" s="38"/>
      <c r="F187" s="38" t="s">
        <v>311</v>
      </c>
      <c r="G187" s="38" t="s">
        <v>45</v>
      </c>
      <c r="H187" s="39">
        <v>10000</v>
      </c>
      <c r="I187" s="39">
        <v>10000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10000</v>
      </c>
      <c r="Q187" s="39">
        <v>0</v>
      </c>
      <c r="R187" s="38"/>
      <c r="S187" s="40"/>
      <c r="T187" s="41"/>
      <c r="U187" s="41"/>
      <c r="V187" s="41"/>
      <c r="W187" s="41"/>
      <c r="X187" s="41"/>
      <c r="Y187" s="42"/>
    </row>
    <row r="188" spans="1:25" ht="22.8" x14ac:dyDescent="0.25">
      <c r="A188" s="28" t="s">
        <v>389</v>
      </c>
      <c r="B188" s="29" t="s">
        <v>390</v>
      </c>
      <c r="C188" s="30"/>
      <c r="D188" s="30" t="s">
        <v>267</v>
      </c>
      <c r="E188" s="30" t="s">
        <v>276</v>
      </c>
      <c r="F188" s="30"/>
      <c r="G188" s="30"/>
      <c r="H188" s="35">
        <f t="shared" ref="H188:Q188" si="31">SUM(H189:H189)</f>
        <v>29000</v>
      </c>
      <c r="I188" s="35">
        <f t="shared" si="31"/>
        <v>29000</v>
      </c>
      <c r="J188" s="35">
        <f t="shared" si="31"/>
        <v>0</v>
      </c>
      <c r="K188" s="35">
        <f t="shared" si="31"/>
        <v>0</v>
      </c>
      <c r="L188" s="35">
        <f t="shared" si="31"/>
        <v>0</v>
      </c>
      <c r="M188" s="35">
        <f t="shared" si="31"/>
        <v>0</v>
      </c>
      <c r="N188" s="35">
        <f t="shared" si="31"/>
        <v>0</v>
      </c>
      <c r="O188" s="35">
        <f t="shared" si="31"/>
        <v>0</v>
      </c>
      <c r="P188" s="35">
        <f t="shared" si="31"/>
        <v>29000</v>
      </c>
      <c r="Q188" s="35">
        <f t="shared" si="31"/>
        <v>0</v>
      </c>
      <c r="R188" s="30" t="s">
        <v>391</v>
      </c>
      <c r="S188" s="32" t="s">
        <v>133</v>
      </c>
      <c r="T188" s="33" t="s">
        <v>86</v>
      </c>
      <c r="U188" s="33" t="s">
        <v>33</v>
      </c>
      <c r="V188" s="33" t="s">
        <v>86</v>
      </c>
      <c r="W188" s="33" t="s">
        <v>33</v>
      </c>
      <c r="X188" s="33" t="s">
        <v>86</v>
      </c>
      <c r="Y188" s="34" t="s">
        <v>33</v>
      </c>
    </row>
    <row r="189" spans="1:25" ht="22.8" x14ac:dyDescent="0.25">
      <c r="A189" s="36"/>
      <c r="B189" s="37"/>
      <c r="C189" s="38" t="s">
        <v>41</v>
      </c>
      <c r="D189" s="38"/>
      <c r="E189" s="38"/>
      <c r="F189" s="38" t="s">
        <v>311</v>
      </c>
      <c r="G189" s="38" t="s">
        <v>117</v>
      </c>
      <c r="H189" s="39">
        <v>29000</v>
      </c>
      <c r="I189" s="39">
        <v>29000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29000</v>
      </c>
      <c r="Q189" s="39">
        <v>0</v>
      </c>
      <c r="R189" s="38"/>
      <c r="S189" s="40"/>
      <c r="T189" s="41"/>
      <c r="U189" s="41"/>
      <c r="V189" s="41"/>
      <c r="W189" s="41"/>
      <c r="X189" s="41"/>
      <c r="Y189" s="42"/>
    </row>
    <row r="190" spans="1:25" ht="22.8" x14ac:dyDescent="0.25">
      <c r="A190" s="28" t="s">
        <v>392</v>
      </c>
      <c r="B190" s="29" t="s">
        <v>393</v>
      </c>
      <c r="C190" s="30" t="s">
        <v>41</v>
      </c>
      <c r="D190" s="30" t="s">
        <v>267</v>
      </c>
      <c r="E190" s="30" t="s">
        <v>387</v>
      </c>
      <c r="F190" s="30" t="s">
        <v>311</v>
      </c>
      <c r="G190" s="30" t="s">
        <v>117</v>
      </c>
      <c r="H190" s="31">
        <v>173000</v>
      </c>
      <c r="I190" s="31">
        <v>173000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173000</v>
      </c>
      <c r="Q190" s="31">
        <v>0</v>
      </c>
      <c r="R190" s="30" t="s">
        <v>388</v>
      </c>
      <c r="S190" s="32" t="s">
        <v>31</v>
      </c>
      <c r="T190" s="33" t="s">
        <v>69</v>
      </c>
      <c r="U190" s="33" t="s">
        <v>33</v>
      </c>
      <c r="V190" s="33" t="s">
        <v>69</v>
      </c>
      <c r="W190" s="33" t="s">
        <v>33</v>
      </c>
      <c r="X190" s="33" t="s">
        <v>33</v>
      </c>
      <c r="Y190" s="34" t="s">
        <v>33</v>
      </c>
    </row>
    <row r="191" spans="1:25" ht="34.200000000000003" x14ac:dyDescent="0.25">
      <c r="A191" s="28" t="s">
        <v>394</v>
      </c>
      <c r="B191" s="29" t="s">
        <v>395</v>
      </c>
      <c r="C191" s="30"/>
      <c r="D191" s="30" t="s">
        <v>267</v>
      </c>
      <c r="E191" s="30" t="s">
        <v>396</v>
      </c>
      <c r="F191" s="30"/>
      <c r="G191" s="30"/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0" t="s">
        <v>397</v>
      </c>
      <c r="S191" s="32" t="s">
        <v>31</v>
      </c>
      <c r="T191" s="33" t="s">
        <v>69</v>
      </c>
      <c r="U191" s="33" t="s">
        <v>33</v>
      </c>
      <c r="V191" s="33" t="s">
        <v>69</v>
      </c>
      <c r="W191" s="33" t="s">
        <v>33</v>
      </c>
      <c r="X191" s="33" t="s">
        <v>33</v>
      </c>
      <c r="Y191" s="34" t="s">
        <v>33</v>
      </c>
    </row>
    <row r="192" spans="1:25" ht="22.8" x14ac:dyDescent="0.25">
      <c r="A192" s="28" t="s">
        <v>398</v>
      </c>
      <c r="B192" s="29" t="s">
        <v>399</v>
      </c>
      <c r="C192" s="30" t="s">
        <v>41</v>
      </c>
      <c r="D192" s="30" t="s">
        <v>267</v>
      </c>
      <c r="E192" s="30" t="s">
        <v>276</v>
      </c>
      <c r="F192" s="30" t="s">
        <v>311</v>
      </c>
      <c r="G192" s="30" t="s">
        <v>45</v>
      </c>
      <c r="H192" s="31">
        <v>2000</v>
      </c>
      <c r="I192" s="31">
        <v>2000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2000</v>
      </c>
      <c r="Q192" s="31">
        <v>0</v>
      </c>
      <c r="R192" s="30" t="s">
        <v>400</v>
      </c>
      <c r="S192" s="32" t="s">
        <v>31</v>
      </c>
      <c r="T192" s="33" t="s">
        <v>69</v>
      </c>
      <c r="U192" s="33" t="s">
        <v>33</v>
      </c>
      <c r="V192" s="33" t="s">
        <v>69</v>
      </c>
      <c r="W192" s="33" t="s">
        <v>33</v>
      </c>
      <c r="X192" s="33" t="s">
        <v>69</v>
      </c>
      <c r="Y192" s="34" t="s">
        <v>33</v>
      </c>
    </row>
    <row r="193" spans="1:25" ht="22.8" x14ac:dyDescent="0.25">
      <c r="A193" s="28" t="s">
        <v>401</v>
      </c>
      <c r="B193" s="29" t="s">
        <v>402</v>
      </c>
      <c r="C193" s="30"/>
      <c r="D193" s="30" t="s">
        <v>267</v>
      </c>
      <c r="E193" s="30" t="s">
        <v>403</v>
      </c>
      <c r="F193" s="30"/>
      <c r="G193" s="30"/>
      <c r="H193" s="35">
        <f t="shared" ref="H193:Q193" si="32">SUM(H194:H195)</f>
        <v>2151.1999999999998</v>
      </c>
      <c r="I193" s="35">
        <f t="shared" si="32"/>
        <v>2151.1999999999998</v>
      </c>
      <c r="J193" s="35">
        <f t="shared" si="32"/>
        <v>0</v>
      </c>
      <c r="K193" s="35">
        <f t="shared" si="32"/>
        <v>0</v>
      </c>
      <c r="L193" s="35">
        <f t="shared" si="32"/>
        <v>0</v>
      </c>
      <c r="M193" s="35">
        <f t="shared" si="32"/>
        <v>0</v>
      </c>
      <c r="N193" s="35">
        <f t="shared" si="32"/>
        <v>0</v>
      </c>
      <c r="O193" s="35">
        <f t="shared" si="32"/>
        <v>0</v>
      </c>
      <c r="P193" s="35">
        <f t="shared" si="32"/>
        <v>0</v>
      </c>
      <c r="Q193" s="35">
        <f t="shared" si="32"/>
        <v>0</v>
      </c>
      <c r="R193" s="30" t="s">
        <v>404</v>
      </c>
      <c r="S193" s="32" t="s">
        <v>133</v>
      </c>
      <c r="T193" s="33" t="s">
        <v>405</v>
      </c>
      <c r="U193" s="33" t="s">
        <v>33</v>
      </c>
      <c r="V193" s="33" t="s">
        <v>69</v>
      </c>
      <c r="W193" s="33" t="s">
        <v>33</v>
      </c>
      <c r="X193" s="33" t="s">
        <v>33</v>
      </c>
      <c r="Y193" s="34" t="s">
        <v>33</v>
      </c>
    </row>
    <row r="194" spans="1:25" ht="22.8" x14ac:dyDescent="0.25">
      <c r="A194" s="36"/>
      <c r="B194" s="37"/>
      <c r="C194" s="38" t="s">
        <v>41</v>
      </c>
      <c r="D194" s="38"/>
      <c r="E194" s="38"/>
      <c r="F194" s="38" t="s">
        <v>311</v>
      </c>
      <c r="G194" s="38" t="s">
        <v>315</v>
      </c>
      <c r="H194" s="39">
        <v>151.19999999999999</v>
      </c>
      <c r="I194" s="39">
        <v>151.19999999999999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8"/>
      <c r="S194" s="40"/>
      <c r="T194" s="41"/>
      <c r="U194" s="41"/>
      <c r="V194" s="41"/>
      <c r="W194" s="41"/>
      <c r="X194" s="41"/>
      <c r="Y194" s="42"/>
    </row>
    <row r="195" spans="1:25" ht="22.8" x14ac:dyDescent="0.25">
      <c r="A195" s="36"/>
      <c r="B195" s="37"/>
      <c r="C195" s="38" t="s">
        <v>41</v>
      </c>
      <c r="D195" s="38"/>
      <c r="E195" s="38"/>
      <c r="F195" s="38" t="s">
        <v>311</v>
      </c>
      <c r="G195" s="38" t="s">
        <v>45</v>
      </c>
      <c r="H195" s="39">
        <v>2000</v>
      </c>
      <c r="I195" s="39">
        <v>2000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8"/>
      <c r="S195" s="40"/>
      <c r="T195" s="41"/>
      <c r="U195" s="41"/>
      <c r="V195" s="41"/>
      <c r="W195" s="41"/>
      <c r="X195" s="41"/>
      <c r="Y195" s="42"/>
    </row>
    <row r="196" spans="1:25" ht="22.8" x14ac:dyDescent="0.25">
      <c r="A196" s="28" t="s">
        <v>406</v>
      </c>
      <c r="B196" s="29" t="s">
        <v>407</v>
      </c>
      <c r="C196" s="30" t="s">
        <v>320</v>
      </c>
      <c r="D196" s="30"/>
      <c r="E196" s="30" t="s">
        <v>318</v>
      </c>
      <c r="F196" s="30" t="s">
        <v>321</v>
      </c>
      <c r="G196" s="30" t="s">
        <v>45</v>
      </c>
      <c r="H196" s="31">
        <v>10000</v>
      </c>
      <c r="I196" s="31">
        <v>10000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10000</v>
      </c>
      <c r="Q196" s="31">
        <v>10000</v>
      </c>
      <c r="R196" s="30" t="s">
        <v>408</v>
      </c>
      <c r="S196" s="32" t="s">
        <v>37</v>
      </c>
      <c r="T196" s="33" t="s">
        <v>409</v>
      </c>
      <c r="U196" s="33" t="s">
        <v>33</v>
      </c>
      <c r="V196" s="33" t="s">
        <v>409</v>
      </c>
      <c r="W196" s="33" t="s">
        <v>33</v>
      </c>
      <c r="X196" s="33" t="s">
        <v>33</v>
      </c>
      <c r="Y196" s="34" t="s">
        <v>33</v>
      </c>
    </row>
    <row r="197" spans="1:25" x14ac:dyDescent="0.25">
      <c r="A197" s="28" t="s">
        <v>410</v>
      </c>
      <c r="B197" s="29" t="s">
        <v>411</v>
      </c>
      <c r="C197" s="30" t="s">
        <v>320</v>
      </c>
      <c r="D197" s="30"/>
      <c r="E197" s="30" t="s">
        <v>318</v>
      </c>
      <c r="F197" s="30" t="s">
        <v>412</v>
      </c>
      <c r="G197" s="30" t="s">
        <v>45</v>
      </c>
      <c r="H197" s="31">
        <v>84000</v>
      </c>
      <c r="I197" s="31">
        <v>84000</v>
      </c>
      <c r="J197" s="31">
        <v>65400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84000</v>
      </c>
      <c r="Q197" s="31">
        <v>84000</v>
      </c>
      <c r="R197" s="30" t="s">
        <v>413</v>
      </c>
      <c r="S197" s="32" t="s">
        <v>31</v>
      </c>
      <c r="T197" s="33" t="s">
        <v>69</v>
      </c>
      <c r="U197" s="33" t="s">
        <v>33</v>
      </c>
      <c r="V197" s="33" t="s">
        <v>69</v>
      </c>
      <c r="W197" s="33" t="s">
        <v>33</v>
      </c>
      <c r="X197" s="33" t="s">
        <v>33</v>
      </c>
      <c r="Y197" s="34" t="s">
        <v>33</v>
      </c>
    </row>
    <row r="198" spans="1:25" ht="34.200000000000003" x14ac:dyDescent="0.25">
      <c r="A198" s="28" t="s">
        <v>414</v>
      </c>
      <c r="B198" s="29" t="s">
        <v>415</v>
      </c>
      <c r="C198" s="30"/>
      <c r="D198" s="30"/>
      <c r="E198" s="30" t="s">
        <v>276</v>
      </c>
      <c r="F198" s="30"/>
      <c r="G198" s="30"/>
      <c r="H198" s="35">
        <f t="shared" ref="H198:Q198" si="33">SUM(H199:H199)</f>
        <v>3265</v>
      </c>
      <c r="I198" s="35">
        <f t="shared" si="33"/>
        <v>3265</v>
      </c>
      <c r="J198" s="35">
        <f t="shared" si="33"/>
        <v>0</v>
      </c>
      <c r="K198" s="35">
        <f t="shared" si="33"/>
        <v>0</v>
      </c>
      <c r="L198" s="35">
        <f t="shared" si="33"/>
        <v>0</v>
      </c>
      <c r="M198" s="35">
        <f t="shared" si="33"/>
        <v>0</v>
      </c>
      <c r="N198" s="35">
        <f t="shared" si="33"/>
        <v>0</v>
      </c>
      <c r="O198" s="35">
        <f t="shared" si="33"/>
        <v>0</v>
      </c>
      <c r="P198" s="35">
        <f t="shared" si="33"/>
        <v>0</v>
      </c>
      <c r="Q198" s="35">
        <f t="shared" si="33"/>
        <v>0</v>
      </c>
      <c r="R198" s="30" t="s">
        <v>416</v>
      </c>
      <c r="S198" s="32" t="s">
        <v>133</v>
      </c>
      <c r="T198" s="33" t="s">
        <v>65</v>
      </c>
      <c r="U198" s="33" t="s">
        <v>33</v>
      </c>
      <c r="V198" s="33" t="s">
        <v>33</v>
      </c>
      <c r="W198" s="33" t="s">
        <v>33</v>
      </c>
      <c r="X198" s="33" t="s">
        <v>33</v>
      </c>
      <c r="Y198" s="34" t="s">
        <v>33</v>
      </c>
    </row>
    <row r="199" spans="1:25" ht="22.8" x14ac:dyDescent="0.25">
      <c r="A199" s="36"/>
      <c r="B199" s="37"/>
      <c r="C199" s="38" t="s">
        <v>41</v>
      </c>
      <c r="D199" s="38"/>
      <c r="E199" s="38"/>
      <c r="F199" s="38" t="s">
        <v>311</v>
      </c>
      <c r="G199" s="38" t="s">
        <v>117</v>
      </c>
      <c r="H199" s="39">
        <v>3265</v>
      </c>
      <c r="I199" s="39">
        <v>3265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8"/>
      <c r="S199" s="40"/>
      <c r="T199" s="41"/>
      <c r="U199" s="41"/>
      <c r="V199" s="41"/>
      <c r="W199" s="41"/>
      <c r="X199" s="41"/>
      <c r="Y199" s="42"/>
    </row>
    <row r="200" spans="1:25" ht="34.200000000000003" x14ac:dyDescent="0.25">
      <c r="A200" s="28" t="s">
        <v>417</v>
      </c>
      <c r="B200" s="29" t="s">
        <v>418</v>
      </c>
      <c r="C200" s="30"/>
      <c r="D200" s="30" t="s">
        <v>267</v>
      </c>
      <c r="E200" s="30" t="s">
        <v>419</v>
      </c>
      <c r="F200" s="30"/>
      <c r="G200" s="30"/>
      <c r="H200" s="35">
        <f t="shared" ref="H200:Q200" si="34">SUM(H201:H202)</f>
        <v>55892</v>
      </c>
      <c r="I200" s="35">
        <f t="shared" si="34"/>
        <v>55892</v>
      </c>
      <c r="J200" s="35">
        <f t="shared" si="34"/>
        <v>0</v>
      </c>
      <c r="K200" s="35">
        <f t="shared" si="34"/>
        <v>0</v>
      </c>
      <c r="L200" s="35">
        <f t="shared" si="34"/>
        <v>0</v>
      </c>
      <c r="M200" s="35">
        <f t="shared" si="34"/>
        <v>0</v>
      </c>
      <c r="N200" s="35">
        <f t="shared" si="34"/>
        <v>0</v>
      </c>
      <c r="O200" s="35">
        <f t="shared" si="34"/>
        <v>0</v>
      </c>
      <c r="P200" s="35">
        <f t="shared" si="34"/>
        <v>0</v>
      </c>
      <c r="Q200" s="35">
        <f t="shared" si="34"/>
        <v>0</v>
      </c>
      <c r="R200" s="30" t="s">
        <v>404</v>
      </c>
      <c r="S200" s="32" t="s">
        <v>133</v>
      </c>
      <c r="T200" s="33" t="s">
        <v>420</v>
      </c>
      <c r="U200" s="33" t="s">
        <v>33</v>
      </c>
      <c r="V200" s="33" t="s">
        <v>420</v>
      </c>
      <c r="W200" s="33" t="s">
        <v>33</v>
      </c>
      <c r="X200" s="33" t="s">
        <v>33</v>
      </c>
      <c r="Y200" s="34" t="s">
        <v>33</v>
      </c>
    </row>
    <row r="201" spans="1:25" ht="22.8" x14ac:dyDescent="0.25">
      <c r="A201" s="36"/>
      <c r="B201" s="37"/>
      <c r="C201" s="38" t="s">
        <v>41</v>
      </c>
      <c r="D201" s="38"/>
      <c r="E201" s="38"/>
      <c r="F201" s="38" t="s">
        <v>311</v>
      </c>
      <c r="G201" s="38" t="s">
        <v>315</v>
      </c>
      <c r="H201" s="39">
        <v>44713.599999999999</v>
      </c>
      <c r="I201" s="39">
        <v>44713.599999999999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8"/>
      <c r="S201" s="40"/>
      <c r="T201" s="41"/>
      <c r="U201" s="41"/>
      <c r="V201" s="41"/>
      <c r="W201" s="41"/>
      <c r="X201" s="41"/>
      <c r="Y201" s="42"/>
    </row>
    <row r="202" spans="1:25" ht="22.8" x14ac:dyDescent="0.25">
      <c r="A202" s="36"/>
      <c r="B202" s="37"/>
      <c r="C202" s="38" t="s">
        <v>41</v>
      </c>
      <c r="D202" s="38"/>
      <c r="E202" s="38"/>
      <c r="F202" s="38" t="s">
        <v>311</v>
      </c>
      <c r="G202" s="38" t="s">
        <v>45</v>
      </c>
      <c r="H202" s="39">
        <v>11178.4</v>
      </c>
      <c r="I202" s="39">
        <v>11178.4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8"/>
      <c r="S202" s="40"/>
      <c r="T202" s="41"/>
      <c r="U202" s="41"/>
      <c r="V202" s="41"/>
      <c r="W202" s="41"/>
      <c r="X202" s="41"/>
      <c r="Y202" s="42"/>
    </row>
    <row r="203" spans="1:25" ht="34.200000000000003" x14ac:dyDescent="0.25">
      <c r="A203" s="28" t="s">
        <v>421</v>
      </c>
      <c r="B203" s="29" t="s">
        <v>422</v>
      </c>
      <c r="C203" s="30"/>
      <c r="D203" s="30" t="s">
        <v>267</v>
      </c>
      <c r="E203" s="30" t="s">
        <v>276</v>
      </c>
      <c r="F203" s="30"/>
      <c r="G203" s="30"/>
      <c r="H203" s="35">
        <f t="shared" ref="H203:Q203" si="35">SUM(H204:H205)</f>
        <v>93000</v>
      </c>
      <c r="I203" s="35">
        <f t="shared" si="35"/>
        <v>93000</v>
      </c>
      <c r="J203" s="35">
        <f t="shared" si="35"/>
        <v>0</v>
      </c>
      <c r="K203" s="35">
        <f t="shared" si="35"/>
        <v>0</v>
      </c>
      <c r="L203" s="35">
        <f t="shared" si="35"/>
        <v>0</v>
      </c>
      <c r="M203" s="35">
        <f t="shared" si="35"/>
        <v>0</v>
      </c>
      <c r="N203" s="35">
        <f t="shared" si="35"/>
        <v>0</v>
      </c>
      <c r="O203" s="35">
        <f t="shared" si="35"/>
        <v>0</v>
      </c>
      <c r="P203" s="35">
        <f t="shared" si="35"/>
        <v>0</v>
      </c>
      <c r="Q203" s="35">
        <f t="shared" si="35"/>
        <v>0</v>
      </c>
      <c r="R203" s="30" t="s">
        <v>423</v>
      </c>
      <c r="S203" s="32" t="s">
        <v>133</v>
      </c>
      <c r="T203" s="33" t="s">
        <v>378</v>
      </c>
      <c r="U203" s="33" t="s">
        <v>33</v>
      </c>
      <c r="V203" s="33" t="s">
        <v>33</v>
      </c>
      <c r="W203" s="33" t="s">
        <v>33</v>
      </c>
      <c r="X203" s="33" t="s">
        <v>33</v>
      </c>
      <c r="Y203" s="34" t="s">
        <v>33</v>
      </c>
    </row>
    <row r="204" spans="1:25" ht="22.8" x14ac:dyDescent="0.25">
      <c r="A204" s="36"/>
      <c r="B204" s="37"/>
      <c r="C204" s="38" t="s">
        <v>41</v>
      </c>
      <c r="D204" s="38"/>
      <c r="E204" s="38"/>
      <c r="F204" s="38" t="s">
        <v>311</v>
      </c>
      <c r="G204" s="38" t="s">
        <v>315</v>
      </c>
      <c r="H204" s="39">
        <v>60000</v>
      </c>
      <c r="I204" s="39">
        <v>60000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8"/>
      <c r="S204" s="40"/>
      <c r="T204" s="41"/>
      <c r="U204" s="41"/>
      <c r="V204" s="41"/>
      <c r="W204" s="41"/>
      <c r="X204" s="41"/>
      <c r="Y204" s="42"/>
    </row>
    <row r="205" spans="1:25" ht="22.8" x14ac:dyDescent="0.25">
      <c r="A205" s="36"/>
      <c r="B205" s="37"/>
      <c r="C205" s="38" t="s">
        <v>41</v>
      </c>
      <c r="D205" s="38"/>
      <c r="E205" s="38"/>
      <c r="F205" s="38" t="s">
        <v>311</v>
      </c>
      <c r="G205" s="38" t="s">
        <v>45</v>
      </c>
      <c r="H205" s="39">
        <v>33000</v>
      </c>
      <c r="I205" s="39">
        <v>33000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8"/>
      <c r="S205" s="40"/>
      <c r="T205" s="41"/>
      <c r="U205" s="41"/>
      <c r="V205" s="41"/>
      <c r="W205" s="41"/>
      <c r="X205" s="41"/>
      <c r="Y205" s="42"/>
    </row>
    <row r="206" spans="1:25" ht="34.200000000000003" x14ac:dyDescent="0.25">
      <c r="A206" s="28" t="s">
        <v>424</v>
      </c>
      <c r="B206" s="29" t="s">
        <v>425</v>
      </c>
      <c r="C206" s="30" t="s">
        <v>41</v>
      </c>
      <c r="D206" s="30" t="s">
        <v>267</v>
      </c>
      <c r="E206" s="30" t="s">
        <v>276</v>
      </c>
      <c r="F206" s="30" t="s">
        <v>311</v>
      </c>
      <c r="G206" s="30" t="s">
        <v>315</v>
      </c>
      <c r="H206" s="31">
        <v>60000</v>
      </c>
      <c r="I206" s="31">
        <v>60000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0" t="s">
        <v>372</v>
      </c>
      <c r="S206" s="32" t="s">
        <v>37</v>
      </c>
      <c r="T206" s="33" t="s">
        <v>65</v>
      </c>
      <c r="U206" s="33" t="s">
        <v>33</v>
      </c>
      <c r="V206" s="33" t="s">
        <v>65</v>
      </c>
      <c r="W206" s="33" t="s">
        <v>33</v>
      </c>
      <c r="X206" s="33" t="s">
        <v>65</v>
      </c>
      <c r="Y206" s="34" t="s">
        <v>33</v>
      </c>
    </row>
    <row r="207" spans="1:25" ht="22.8" x14ac:dyDescent="0.25">
      <c r="A207" s="21" t="s">
        <v>426</v>
      </c>
      <c r="B207" s="22" t="s">
        <v>427</v>
      </c>
      <c r="C207" s="23"/>
      <c r="D207" s="23" t="s">
        <v>267</v>
      </c>
      <c r="E207" s="23" t="s">
        <v>276</v>
      </c>
      <c r="F207" s="23"/>
      <c r="G207" s="23"/>
      <c r="H207" s="24">
        <f t="shared" ref="H207:Q207" si="36">H208+H209+H211+H213+H216+H217+H218+H219+H221+H223+H224+H225</f>
        <v>1086023.72</v>
      </c>
      <c r="I207" s="24">
        <f t="shared" si="36"/>
        <v>786023.72</v>
      </c>
      <c r="J207" s="24">
        <f t="shared" si="36"/>
        <v>0</v>
      </c>
      <c r="K207" s="24">
        <f t="shared" si="36"/>
        <v>300000</v>
      </c>
      <c r="L207" s="24">
        <f t="shared" si="36"/>
        <v>0</v>
      </c>
      <c r="M207" s="24">
        <f t="shared" si="36"/>
        <v>0</v>
      </c>
      <c r="N207" s="24">
        <f t="shared" si="36"/>
        <v>0</v>
      </c>
      <c r="O207" s="24">
        <f t="shared" si="36"/>
        <v>0</v>
      </c>
      <c r="P207" s="24">
        <f t="shared" si="36"/>
        <v>50000</v>
      </c>
      <c r="Q207" s="24">
        <f t="shared" si="36"/>
        <v>0</v>
      </c>
      <c r="R207" s="23" t="s">
        <v>428</v>
      </c>
      <c r="S207" s="25" t="s">
        <v>31</v>
      </c>
      <c r="T207" s="26" t="s">
        <v>429</v>
      </c>
      <c r="U207" s="26" t="s">
        <v>33</v>
      </c>
      <c r="V207" s="26" t="s">
        <v>430</v>
      </c>
      <c r="W207" s="26" t="s">
        <v>33</v>
      </c>
      <c r="X207" s="26" t="s">
        <v>431</v>
      </c>
      <c r="Y207" s="27" t="s">
        <v>33</v>
      </c>
    </row>
    <row r="208" spans="1:25" ht="22.8" x14ac:dyDescent="0.25">
      <c r="A208" s="28" t="s">
        <v>432</v>
      </c>
      <c r="B208" s="29" t="s">
        <v>433</v>
      </c>
      <c r="C208" s="30" t="s">
        <v>41</v>
      </c>
      <c r="D208" s="30" t="s">
        <v>267</v>
      </c>
      <c r="E208" s="30" t="s">
        <v>276</v>
      </c>
      <c r="F208" s="30" t="s">
        <v>311</v>
      </c>
      <c r="G208" s="30" t="s">
        <v>45</v>
      </c>
      <c r="H208" s="31">
        <v>50000</v>
      </c>
      <c r="I208" s="31">
        <v>50000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50000</v>
      </c>
      <c r="Q208" s="31">
        <v>0</v>
      </c>
      <c r="R208" s="30" t="s">
        <v>434</v>
      </c>
      <c r="S208" s="32" t="s">
        <v>37</v>
      </c>
      <c r="T208" s="33" t="s">
        <v>83</v>
      </c>
      <c r="U208" s="33" t="s">
        <v>33</v>
      </c>
      <c r="V208" s="33" t="s">
        <v>83</v>
      </c>
      <c r="W208" s="33" t="s">
        <v>33</v>
      </c>
      <c r="X208" s="33" t="s">
        <v>83</v>
      </c>
      <c r="Y208" s="34" t="s">
        <v>33</v>
      </c>
    </row>
    <row r="209" spans="1:25" ht="22.8" x14ac:dyDescent="0.25">
      <c r="A209" s="28" t="s">
        <v>435</v>
      </c>
      <c r="B209" s="29" t="s">
        <v>436</v>
      </c>
      <c r="C209" s="30"/>
      <c r="D209" s="30"/>
      <c r="E209" s="30"/>
      <c r="F209" s="30"/>
      <c r="G209" s="30"/>
      <c r="H209" s="35">
        <f t="shared" ref="H209:Q209" si="37">SUM(H210:H210)</f>
        <v>105000</v>
      </c>
      <c r="I209" s="35">
        <f t="shared" si="37"/>
        <v>105000</v>
      </c>
      <c r="J209" s="35">
        <f t="shared" si="37"/>
        <v>0</v>
      </c>
      <c r="K209" s="35">
        <f t="shared" si="37"/>
        <v>0</v>
      </c>
      <c r="L209" s="35">
        <f t="shared" si="37"/>
        <v>0</v>
      </c>
      <c r="M209" s="35">
        <f t="shared" si="37"/>
        <v>0</v>
      </c>
      <c r="N209" s="35">
        <f t="shared" si="37"/>
        <v>0</v>
      </c>
      <c r="O209" s="35">
        <f t="shared" si="37"/>
        <v>0</v>
      </c>
      <c r="P209" s="35">
        <f t="shared" si="37"/>
        <v>0</v>
      </c>
      <c r="Q209" s="35">
        <f t="shared" si="37"/>
        <v>0</v>
      </c>
      <c r="R209" s="30"/>
      <c r="S209" s="32"/>
      <c r="T209" s="33"/>
      <c r="U209" s="33"/>
      <c r="V209" s="33"/>
      <c r="W209" s="33"/>
      <c r="X209" s="33"/>
      <c r="Y209" s="34"/>
    </row>
    <row r="210" spans="1:25" ht="22.8" x14ac:dyDescent="0.25">
      <c r="A210" s="36"/>
      <c r="B210" s="37"/>
      <c r="C210" s="38" t="s">
        <v>41</v>
      </c>
      <c r="D210" s="38"/>
      <c r="E210" s="38"/>
      <c r="F210" s="38" t="s">
        <v>311</v>
      </c>
      <c r="G210" s="38" t="s">
        <v>117</v>
      </c>
      <c r="H210" s="39">
        <v>105000</v>
      </c>
      <c r="I210" s="39">
        <v>105000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8"/>
      <c r="S210" s="40"/>
      <c r="T210" s="41"/>
      <c r="U210" s="41"/>
      <c r="V210" s="41"/>
      <c r="W210" s="41"/>
      <c r="X210" s="41"/>
      <c r="Y210" s="42"/>
    </row>
    <row r="211" spans="1:25" ht="45.6" x14ac:dyDescent="0.25">
      <c r="A211" s="28" t="s">
        <v>437</v>
      </c>
      <c r="B211" s="29" t="s">
        <v>438</v>
      </c>
      <c r="C211" s="30"/>
      <c r="D211" s="30"/>
      <c r="E211" s="30" t="s">
        <v>439</v>
      </c>
      <c r="F211" s="30"/>
      <c r="G211" s="30"/>
      <c r="H211" s="35">
        <f t="shared" ref="H211:Q211" si="38">SUM(H212:H212)</f>
        <v>300000</v>
      </c>
      <c r="I211" s="35">
        <f t="shared" si="38"/>
        <v>0</v>
      </c>
      <c r="J211" s="35">
        <f t="shared" si="38"/>
        <v>0</v>
      </c>
      <c r="K211" s="35">
        <f t="shared" si="38"/>
        <v>300000</v>
      </c>
      <c r="L211" s="35">
        <f t="shared" si="38"/>
        <v>0</v>
      </c>
      <c r="M211" s="35">
        <f t="shared" si="38"/>
        <v>0</v>
      </c>
      <c r="N211" s="35">
        <f t="shared" si="38"/>
        <v>0</v>
      </c>
      <c r="O211" s="35">
        <f t="shared" si="38"/>
        <v>0</v>
      </c>
      <c r="P211" s="35">
        <f t="shared" si="38"/>
        <v>0</v>
      </c>
      <c r="Q211" s="35">
        <f t="shared" si="38"/>
        <v>0</v>
      </c>
      <c r="R211" s="30" t="s">
        <v>440</v>
      </c>
      <c r="S211" s="32" t="s">
        <v>31</v>
      </c>
      <c r="T211" s="33" t="s">
        <v>86</v>
      </c>
      <c r="U211" s="33" t="s">
        <v>33</v>
      </c>
      <c r="V211" s="33" t="s">
        <v>33</v>
      </c>
      <c r="W211" s="33" t="s">
        <v>33</v>
      </c>
      <c r="X211" s="33" t="s">
        <v>33</v>
      </c>
      <c r="Y211" s="34" t="s">
        <v>33</v>
      </c>
    </row>
    <row r="212" spans="1:25" x14ac:dyDescent="0.25">
      <c r="A212" s="36"/>
      <c r="B212" s="37"/>
      <c r="C212" s="38" t="s">
        <v>305</v>
      </c>
      <c r="D212" s="38"/>
      <c r="E212" s="38"/>
      <c r="F212" s="38" t="s">
        <v>301</v>
      </c>
      <c r="G212" s="38" t="s">
        <v>441</v>
      </c>
      <c r="H212" s="39">
        <v>300000</v>
      </c>
      <c r="I212" s="39">
        <v>0</v>
      </c>
      <c r="J212" s="39">
        <v>0</v>
      </c>
      <c r="K212" s="39">
        <v>300000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9">
        <v>0</v>
      </c>
      <c r="R212" s="38"/>
      <c r="S212" s="40"/>
      <c r="T212" s="41"/>
      <c r="U212" s="41"/>
      <c r="V212" s="41"/>
      <c r="W212" s="41"/>
      <c r="X212" s="41"/>
      <c r="Y212" s="42"/>
    </row>
    <row r="213" spans="1:25" ht="22.8" x14ac:dyDescent="0.25">
      <c r="A213" s="28" t="s">
        <v>442</v>
      </c>
      <c r="B213" s="29" t="s">
        <v>443</v>
      </c>
      <c r="C213" s="30"/>
      <c r="D213" s="30"/>
      <c r="E213" s="30" t="s">
        <v>444</v>
      </c>
      <c r="F213" s="30"/>
      <c r="G213" s="30"/>
      <c r="H213" s="35">
        <f t="shared" ref="H213:Q213" si="39">SUM(H214:H215)</f>
        <v>13706.42</v>
      </c>
      <c r="I213" s="35">
        <f t="shared" si="39"/>
        <v>13706.42</v>
      </c>
      <c r="J213" s="35">
        <f t="shared" si="39"/>
        <v>0</v>
      </c>
      <c r="K213" s="35">
        <f t="shared" si="39"/>
        <v>0</v>
      </c>
      <c r="L213" s="35">
        <f t="shared" si="39"/>
        <v>0</v>
      </c>
      <c r="M213" s="35">
        <f t="shared" si="39"/>
        <v>0</v>
      </c>
      <c r="N213" s="35">
        <f t="shared" si="39"/>
        <v>0</v>
      </c>
      <c r="O213" s="35">
        <f t="shared" si="39"/>
        <v>0</v>
      </c>
      <c r="P213" s="35">
        <f t="shared" si="39"/>
        <v>0</v>
      </c>
      <c r="Q213" s="35">
        <f t="shared" si="39"/>
        <v>0</v>
      </c>
      <c r="R213" s="30" t="s">
        <v>445</v>
      </c>
      <c r="S213" s="32" t="s">
        <v>31</v>
      </c>
      <c r="T213" s="33" t="s">
        <v>69</v>
      </c>
      <c r="U213" s="33" t="s">
        <v>33</v>
      </c>
      <c r="V213" s="33" t="s">
        <v>33</v>
      </c>
      <c r="W213" s="33" t="s">
        <v>33</v>
      </c>
      <c r="X213" s="33" t="s">
        <v>33</v>
      </c>
      <c r="Y213" s="34" t="s">
        <v>33</v>
      </c>
    </row>
    <row r="214" spans="1:25" ht="22.8" x14ac:dyDescent="0.25">
      <c r="A214" s="36"/>
      <c r="B214" s="37"/>
      <c r="C214" s="38" t="s">
        <v>303</v>
      </c>
      <c r="D214" s="38"/>
      <c r="E214" s="38"/>
      <c r="F214" s="38" t="s">
        <v>301</v>
      </c>
      <c r="G214" s="38" t="s">
        <v>45</v>
      </c>
      <c r="H214" s="39">
        <v>3900</v>
      </c>
      <c r="I214" s="39">
        <v>3900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8"/>
      <c r="S214" s="40"/>
      <c r="T214" s="41"/>
      <c r="U214" s="41"/>
      <c r="V214" s="41"/>
      <c r="W214" s="41"/>
      <c r="X214" s="41"/>
      <c r="Y214" s="42"/>
    </row>
    <row r="215" spans="1:25" ht="22.8" x14ac:dyDescent="0.25">
      <c r="A215" s="36"/>
      <c r="B215" s="37"/>
      <c r="C215" s="38" t="s">
        <v>303</v>
      </c>
      <c r="D215" s="38"/>
      <c r="E215" s="38"/>
      <c r="F215" s="38" t="s">
        <v>301</v>
      </c>
      <c r="G215" s="38" t="s">
        <v>315</v>
      </c>
      <c r="H215" s="39">
        <v>9806.42</v>
      </c>
      <c r="I215" s="39">
        <v>9806.42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0</v>
      </c>
      <c r="Q215" s="39">
        <v>0</v>
      </c>
      <c r="R215" s="38"/>
      <c r="S215" s="40"/>
      <c r="T215" s="41"/>
      <c r="U215" s="41"/>
      <c r="V215" s="41"/>
      <c r="W215" s="41"/>
      <c r="X215" s="41"/>
      <c r="Y215" s="42"/>
    </row>
    <row r="216" spans="1:25" ht="45.6" x14ac:dyDescent="0.25">
      <c r="A216" s="28" t="s">
        <v>446</v>
      </c>
      <c r="B216" s="29" t="s">
        <v>447</v>
      </c>
      <c r="C216" s="30"/>
      <c r="D216" s="30" t="s">
        <v>267</v>
      </c>
      <c r="E216" s="30" t="s">
        <v>448</v>
      </c>
      <c r="F216" s="30"/>
      <c r="G216" s="30"/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0" t="s">
        <v>449</v>
      </c>
      <c r="S216" s="32" t="s">
        <v>31</v>
      </c>
      <c r="T216" s="33" t="s">
        <v>33</v>
      </c>
      <c r="U216" s="33" t="s">
        <v>33</v>
      </c>
      <c r="V216" s="33" t="s">
        <v>33</v>
      </c>
      <c r="W216" s="33" t="s">
        <v>33</v>
      </c>
      <c r="X216" s="33" t="s">
        <v>33</v>
      </c>
      <c r="Y216" s="34" t="s">
        <v>33</v>
      </c>
    </row>
    <row r="217" spans="1:25" ht="57" x14ac:dyDescent="0.25">
      <c r="A217" s="28" t="s">
        <v>450</v>
      </c>
      <c r="B217" s="29" t="s">
        <v>451</v>
      </c>
      <c r="C217" s="30"/>
      <c r="D217" s="30" t="s">
        <v>267</v>
      </c>
      <c r="E217" s="30" t="s">
        <v>452</v>
      </c>
      <c r="F217" s="30"/>
      <c r="G217" s="30"/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0</v>
      </c>
      <c r="R217" s="30" t="s">
        <v>453</v>
      </c>
      <c r="S217" s="32" t="s">
        <v>31</v>
      </c>
      <c r="T217" s="33" t="s">
        <v>33</v>
      </c>
      <c r="U217" s="33" t="s">
        <v>33</v>
      </c>
      <c r="V217" s="33" t="s">
        <v>33</v>
      </c>
      <c r="W217" s="33" t="s">
        <v>33</v>
      </c>
      <c r="X217" s="33" t="s">
        <v>33</v>
      </c>
      <c r="Y217" s="34" t="s">
        <v>33</v>
      </c>
    </row>
    <row r="218" spans="1:25" ht="22.8" x14ac:dyDescent="0.25">
      <c r="A218" s="28" t="s">
        <v>454</v>
      </c>
      <c r="B218" s="29" t="s">
        <v>455</v>
      </c>
      <c r="C218" s="30"/>
      <c r="D218" s="30" t="s">
        <v>267</v>
      </c>
      <c r="E218" s="30" t="s">
        <v>456</v>
      </c>
      <c r="F218" s="30"/>
      <c r="G218" s="30"/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0" t="s">
        <v>457</v>
      </c>
      <c r="S218" s="32" t="s">
        <v>31</v>
      </c>
      <c r="T218" s="33" t="s">
        <v>33</v>
      </c>
      <c r="U218" s="33" t="s">
        <v>33</v>
      </c>
      <c r="V218" s="33" t="s">
        <v>33</v>
      </c>
      <c r="W218" s="33" t="s">
        <v>33</v>
      </c>
      <c r="X218" s="33" t="s">
        <v>33</v>
      </c>
      <c r="Y218" s="34" t="s">
        <v>33</v>
      </c>
    </row>
    <row r="219" spans="1:25" x14ac:dyDescent="0.25">
      <c r="A219" s="28" t="s">
        <v>458</v>
      </c>
      <c r="B219" s="29" t="s">
        <v>459</v>
      </c>
      <c r="C219" s="30"/>
      <c r="D219" s="30"/>
      <c r="E219" s="30" t="s">
        <v>460</v>
      </c>
      <c r="F219" s="30"/>
      <c r="G219" s="30"/>
      <c r="H219" s="35">
        <f t="shared" ref="H219:Q219" si="40">SUM(H220:H220)</f>
        <v>754.3</v>
      </c>
      <c r="I219" s="35">
        <f t="shared" si="40"/>
        <v>754.3</v>
      </c>
      <c r="J219" s="35">
        <f t="shared" si="40"/>
        <v>0</v>
      </c>
      <c r="K219" s="35">
        <f t="shared" si="40"/>
        <v>0</v>
      </c>
      <c r="L219" s="35">
        <f t="shared" si="40"/>
        <v>0</v>
      </c>
      <c r="M219" s="35">
        <f t="shared" si="40"/>
        <v>0</v>
      </c>
      <c r="N219" s="35">
        <f t="shared" si="40"/>
        <v>0</v>
      </c>
      <c r="O219" s="35">
        <f t="shared" si="40"/>
        <v>0</v>
      </c>
      <c r="P219" s="35">
        <f t="shared" si="40"/>
        <v>0</v>
      </c>
      <c r="Q219" s="35">
        <f t="shared" si="40"/>
        <v>0</v>
      </c>
      <c r="R219" s="30" t="s">
        <v>461</v>
      </c>
      <c r="S219" s="32" t="s">
        <v>31</v>
      </c>
      <c r="T219" s="33" t="s">
        <v>69</v>
      </c>
      <c r="U219" s="33" t="s">
        <v>33</v>
      </c>
      <c r="V219" s="33" t="s">
        <v>33</v>
      </c>
      <c r="W219" s="33" t="s">
        <v>33</v>
      </c>
      <c r="X219" s="33" t="s">
        <v>33</v>
      </c>
      <c r="Y219" s="34" t="s">
        <v>33</v>
      </c>
    </row>
    <row r="220" spans="1:25" ht="22.8" x14ac:dyDescent="0.25">
      <c r="A220" s="36"/>
      <c r="B220" s="37"/>
      <c r="C220" s="38" t="s">
        <v>304</v>
      </c>
      <c r="D220" s="38"/>
      <c r="E220" s="38"/>
      <c r="F220" s="38" t="s">
        <v>301</v>
      </c>
      <c r="G220" s="38" t="s">
        <v>45</v>
      </c>
      <c r="H220" s="39">
        <v>754.3</v>
      </c>
      <c r="I220" s="39">
        <v>754.3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8"/>
      <c r="S220" s="40"/>
      <c r="T220" s="41"/>
      <c r="U220" s="41"/>
      <c r="V220" s="41"/>
      <c r="W220" s="41"/>
      <c r="X220" s="41"/>
      <c r="Y220" s="42"/>
    </row>
    <row r="221" spans="1:25" ht="34.200000000000003" x14ac:dyDescent="0.25">
      <c r="A221" s="28" t="s">
        <v>462</v>
      </c>
      <c r="B221" s="29" t="s">
        <v>463</v>
      </c>
      <c r="C221" s="30"/>
      <c r="D221" s="30"/>
      <c r="E221" s="30" t="s">
        <v>292</v>
      </c>
      <c r="F221" s="30"/>
      <c r="G221" s="30"/>
      <c r="H221" s="35">
        <f t="shared" ref="H221:Q221" si="41">SUM(H222:H222)</f>
        <v>571078</v>
      </c>
      <c r="I221" s="35">
        <f t="shared" si="41"/>
        <v>571078</v>
      </c>
      <c r="J221" s="35">
        <f t="shared" si="41"/>
        <v>0</v>
      </c>
      <c r="K221" s="35">
        <f t="shared" si="41"/>
        <v>0</v>
      </c>
      <c r="L221" s="35">
        <f t="shared" si="41"/>
        <v>0</v>
      </c>
      <c r="M221" s="35">
        <f t="shared" si="41"/>
        <v>0</v>
      </c>
      <c r="N221" s="35">
        <f t="shared" si="41"/>
        <v>0</v>
      </c>
      <c r="O221" s="35">
        <f t="shared" si="41"/>
        <v>0</v>
      </c>
      <c r="P221" s="35">
        <f t="shared" si="41"/>
        <v>0</v>
      </c>
      <c r="Q221" s="35">
        <f t="shared" si="41"/>
        <v>0</v>
      </c>
      <c r="R221" s="30" t="s">
        <v>464</v>
      </c>
      <c r="S221" s="32" t="s">
        <v>37</v>
      </c>
      <c r="T221" s="33" t="s">
        <v>65</v>
      </c>
      <c r="U221" s="33" t="s">
        <v>33</v>
      </c>
      <c r="V221" s="33" t="s">
        <v>65</v>
      </c>
      <c r="W221" s="33" t="s">
        <v>33</v>
      </c>
      <c r="X221" s="33" t="s">
        <v>65</v>
      </c>
      <c r="Y221" s="34" t="s">
        <v>33</v>
      </c>
    </row>
    <row r="222" spans="1:25" ht="22.8" x14ac:dyDescent="0.25">
      <c r="A222" s="36"/>
      <c r="B222" s="37"/>
      <c r="C222" s="38" t="s">
        <v>41</v>
      </c>
      <c r="D222" s="38"/>
      <c r="E222" s="38"/>
      <c r="F222" s="38" t="s">
        <v>296</v>
      </c>
      <c r="G222" s="38" t="s">
        <v>45</v>
      </c>
      <c r="H222" s="39">
        <v>571078</v>
      </c>
      <c r="I222" s="39">
        <v>571078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8"/>
      <c r="S222" s="40"/>
      <c r="T222" s="41"/>
      <c r="U222" s="41"/>
      <c r="V222" s="41"/>
      <c r="W222" s="41"/>
      <c r="X222" s="41"/>
      <c r="Y222" s="42"/>
    </row>
    <row r="223" spans="1:25" ht="22.8" x14ac:dyDescent="0.25">
      <c r="A223" s="28" t="s">
        <v>465</v>
      </c>
      <c r="B223" s="29" t="s">
        <v>466</v>
      </c>
      <c r="C223" s="30" t="s">
        <v>302</v>
      </c>
      <c r="D223" s="30"/>
      <c r="E223" s="30" t="s">
        <v>467</v>
      </c>
      <c r="F223" s="30" t="s">
        <v>296</v>
      </c>
      <c r="G223" s="30" t="s">
        <v>45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0" t="s">
        <v>468</v>
      </c>
      <c r="S223" s="32" t="s">
        <v>37</v>
      </c>
      <c r="T223" s="33" t="s">
        <v>83</v>
      </c>
      <c r="U223" s="33" t="s">
        <v>33</v>
      </c>
      <c r="V223" s="33" t="s">
        <v>33</v>
      </c>
      <c r="W223" s="33" t="s">
        <v>33</v>
      </c>
      <c r="X223" s="33" t="s">
        <v>33</v>
      </c>
      <c r="Y223" s="34" t="s">
        <v>33</v>
      </c>
    </row>
    <row r="224" spans="1:25" ht="34.200000000000003" x14ac:dyDescent="0.25">
      <c r="A224" s="28" t="s">
        <v>469</v>
      </c>
      <c r="B224" s="29" t="s">
        <v>470</v>
      </c>
      <c r="C224" s="30" t="s">
        <v>302</v>
      </c>
      <c r="D224" s="30" t="s">
        <v>471</v>
      </c>
      <c r="E224" s="30" t="s">
        <v>467</v>
      </c>
      <c r="F224" s="30" t="s">
        <v>296</v>
      </c>
      <c r="G224" s="30" t="s">
        <v>45</v>
      </c>
      <c r="H224" s="31">
        <v>10485</v>
      </c>
      <c r="I224" s="31">
        <v>10485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0" t="s">
        <v>472</v>
      </c>
      <c r="S224" s="32" t="s">
        <v>31</v>
      </c>
      <c r="T224" s="33" t="s">
        <v>69</v>
      </c>
      <c r="U224" s="33" t="s">
        <v>33</v>
      </c>
      <c r="V224" s="33" t="s">
        <v>33</v>
      </c>
      <c r="W224" s="33" t="s">
        <v>33</v>
      </c>
      <c r="X224" s="33" t="s">
        <v>33</v>
      </c>
      <c r="Y224" s="34" t="s">
        <v>33</v>
      </c>
    </row>
    <row r="225" spans="1:25" ht="22.8" x14ac:dyDescent="0.25">
      <c r="A225" s="28" t="s">
        <v>473</v>
      </c>
      <c r="B225" s="29" t="s">
        <v>474</v>
      </c>
      <c r="C225" s="30" t="s">
        <v>41</v>
      </c>
      <c r="D225" s="30" t="s">
        <v>267</v>
      </c>
      <c r="E225" s="30" t="s">
        <v>276</v>
      </c>
      <c r="F225" s="30" t="s">
        <v>311</v>
      </c>
      <c r="G225" s="30" t="s">
        <v>45</v>
      </c>
      <c r="H225" s="31">
        <v>35000</v>
      </c>
      <c r="I225" s="31">
        <v>35000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0" t="s">
        <v>475</v>
      </c>
      <c r="S225" s="32" t="s">
        <v>37</v>
      </c>
      <c r="T225" s="33" t="s">
        <v>60</v>
      </c>
      <c r="U225" s="33" t="s">
        <v>33</v>
      </c>
      <c r="V225" s="33" t="s">
        <v>33</v>
      </c>
      <c r="W225" s="33" t="s">
        <v>33</v>
      </c>
      <c r="X225" s="33" t="s">
        <v>33</v>
      </c>
      <c r="Y225" s="34" t="s">
        <v>33</v>
      </c>
    </row>
    <row r="226" spans="1:25" ht="22.8" x14ac:dyDescent="0.25">
      <c r="A226" s="14" t="s">
        <v>476</v>
      </c>
      <c r="B226" s="15" t="s">
        <v>477</v>
      </c>
      <c r="C226" s="16"/>
      <c r="D226" s="16" t="s">
        <v>267</v>
      </c>
      <c r="E226" s="16" t="s">
        <v>144</v>
      </c>
      <c r="F226" s="16"/>
      <c r="G226" s="16"/>
      <c r="H226" s="17">
        <f t="shared" ref="H226:Q226" si="42">H227+H237</f>
        <v>50800</v>
      </c>
      <c r="I226" s="17">
        <f t="shared" si="42"/>
        <v>50800</v>
      </c>
      <c r="J226" s="17">
        <f t="shared" si="42"/>
        <v>0</v>
      </c>
      <c r="K226" s="17">
        <f t="shared" si="42"/>
        <v>0</v>
      </c>
      <c r="L226" s="17">
        <f t="shared" si="42"/>
        <v>0</v>
      </c>
      <c r="M226" s="17">
        <f t="shared" si="42"/>
        <v>0</v>
      </c>
      <c r="N226" s="17">
        <f t="shared" si="42"/>
        <v>0</v>
      </c>
      <c r="O226" s="17">
        <f t="shared" si="42"/>
        <v>0</v>
      </c>
      <c r="P226" s="17">
        <f t="shared" si="42"/>
        <v>71500</v>
      </c>
      <c r="Q226" s="17">
        <f t="shared" si="42"/>
        <v>76500</v>
      </c>
      <c r="R226" s="16" t="s">
        <v>478</v>
      </c>
      <c r="S226" s="18" t="s">
        <v>31</v>
      </c>
      <c r="T226" s="19" t="s">
        <v>479</v>
      </c>
      <c r="U226" s="19" t="s">
        <v>33</v>
      </c>
      <c r="V226" s="19" t="s">
        <v>65</v>
      </c>
      <c r="W226" s="19" t="s">
        <v>33</v>
      </c>
      <c r="X226" s="19" t="s">
        <v>33</v>
      </c>
      <c r="Y226" s="20" t="s">
        <v>33</v>
      </c>
    </row>
    <row r="227" spans="1:25" ht="22.8" x14ac:dyDescent="0.25">
      <c r="A227" s="21" t="s">
        <v>480</v>
      </c>
      <c r="B227" s="22" t="s">
        <v>481</v>
      </c>
      <c r="C227" s="23"/>
      <c r="D227" s="23" t="s">
        <v>267</v>
      </c>
      <c r="E227" s="23" t="s">
        <v>144</v>
      </c>
      <c r="F227" s="23"/>
      <c r="G227" s="23"/>
      <c r="H227" s="24">
        <f t="shared" ref="H227:Q227" si="43">H228+H229+H230+H232+H234</f>
        <v>6800</v>
      </c>
      <c r="I227" s="24">
        <f t="shared" si="43"/>
        <v>6800</v>
      </c>
      <c r="J227" s="24">
        <f t="shared" si="43"/>
        <v>0</v>
      </c>
      <c r="K227" s="24">
        <f t="shared" si="43"/>
        <v>0</v>
      </c>
      <c r="L227" s="24">
        <f t="shared" si="43"/>
        <v>0</v>
      </c>
      <c r="M227" s="24">
        <f t="shared" si="43"/>
        <v>0</v>
      </c>
      <c r="N227" s="24">
        <f t="shared" si="43"/>
        <v>0</v>
      </c>
      <c r="O227" s="24">
        <f t="shared" si="43"/>
        <v>0</v>
      </c>
      <c r="P227" s="24">
        <f t="shared" si="43"/>
        <v>22500</v>
      </c>
      <c r="Q227" s="24">
        <f t="shared" si="43"/>
        <v>24500</v>
      </c>
      <c r="R227" s="23" t="s">
        <v>482</v>
      </c>
      <c r="S227" s="25" t="s">
        <v>31</v>
      </c>
      <c r="T227" s="26" t="s">
        <v>483</v>
      </c>
      <c r="U227" s="26" t="s">
        <v>33</v>
      </c>
      <c r="V227" s="26" t="s">
        <v>484</v>
      </c>
      <c r="W227" s="26" t="s">
        <v>33</v>
      </c>
      <c r="X227" s="26" t="s">
        <v>33</v>
      </c>
      <c r="Y227" s="27" t="s">
        <v>33</v>
      </c>
    </row>
    <row r="228" spans="1:25" x14ac:dyDescent="0.25">
      <c r="A228" s="36"/>
      <c r="B228" s="37"/>
      <c r="C228" s="38"/>
      <c r="D228" s="38"/>
      <c r="E228" s="38"/>
      <c r="F228" s="38"/>
      <c r="G228" s="38"/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8" t="s">
        <v>485</v>
      </c>
      <c r="S228" s="40" t="s">
        <v>133</v>
      </c>
      <c r="T228" s="41" t="s">
        <v>486</v>
      </c>
      <c r="U228" s="41" t="s">
        <v>33</v>
      </c>
      <c r="V228" s="41" t="s">
        <v>487</v>
      </c>
      <c r="W228" s="41" t="s">
        <v>33</v>
      </c>
      <c r="X228" s="41" t="s">
        <v>33</v>
      </c>
      <c r="Y228" s="42" t="s">
        <v>33</v>
      </c>
    </row>
    <row r="229" spans="1:25" ht="22.8" x14ac:dyDescent="0.25">
      <c r="A229" s="28" t="s">
        <v>488</v>
      </c>
      <c r="B229" s="29" t="s">
        <v>489</v>
      </c>
      <c r="C229" s="30" t="s">
        <v>41</v>
      </c>
      <c r="D229" s="30" t="s">
        <v>50</v>
      </c>
      <c r="E229" s="30" t="s">
        <v>144</v>
      </c>
      <c r="F229" s="30" t="s">
        <v>490</v>
      </c>
      <c r="G229" s="30" t="s">
        <v>45</v>
      </c>
      <c r="H229" s="31">
        <v>500</v>
      </c>
      <c r="I229" s="31">
        <v>500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2000</v>
      </c>
      <c r="Q229" s="31">
        <v>2500</v>
      </c>
      <c r="R229" s="30" t="s">
        <v>491</v>
      </c>
      <c r="S229" s="32" t="s">
        <v>37</v>
      </c>
      <c r="T229" s="33" t="s">
        <v>240</v>
      </c>
      <c r="U229" s="33" t="s">
        <v>33</v>
      </c>
      <c r="V229" s="33" t="s">
        <v>240</v>
      </c>
      <c r="W229" s="33" t="s">
        <v>33</v>
      </c>
      <c r="X229" s="33" t="s">
        <v>33</v>
      </c>
      <c r="Y229" s="34" t="s">
        <v>33</v>
      </c>
    </row>
    <row r="230" spans="1:25" ht="22.8" x14ac:dyDescent="0.25">
      <c r="A230" s="28" t="s">
        <v>492</v>
      </c>
      <c r="B230" s="29" t="s">
        <v>493</v>
      </c>
      <c r="C230" s="30"/>
      <c r="D230" s="30" t="s">
        <v>50</v>
      </c>
      <c r="E230" s="30" t="s">
        <v>144</v>
      </c>
      <c r="F230" s="30"/>
      <c r="G230" s="30"/>
      <c r="H230" s="35">
        <f t="shared" ref="H230:Q230" si="44">SUM(H231:H231)</f>
        <v>3000</v>
      </c>
      <c r="I230" s="35">
        <f t="shared" si="44"/>
        <v>3000</v>
      </c>
      <c r="J230" s="35">
        <f t="shared" si="44"/>
        <v>0</v>
      </c>
      <c r="K230" s="35">
        <f t="shared" si="44"/>
        <v>0</v>
      </c>
      <c r="L230" s="35">
        <f t="shared" si="44"/>
        <v>0</v>
      </c>
      <c r="M230" s="35">
        <f t="shared" si="44"/>
        <v>0</v>
      </c>
      <c r="N230" s="35">
        <f t="shared" si="44"/>
        <v>0</v>
      </c>
      <c r="O230" s="35">
        <f t="shared" si="44"/>
        <v>0</v>
      </c>
      <c r="P230" s="35">
        <f t="shared" si="44"/>
        <v>7000</v>
      </c>
      <c r="Q230" s="35">
        <f t="shared" si="44"/>
        <v>7000</v>
      </c>
      <c r="R230" s="30" t="s">
        <v>494</v>
      </c>
      <c r="S230" s="32" t="s">
        <v>37</v>
      </c>
      <c r="T230" s="33" t="s">
        <v>240</v>
      </c>
      <c r="U230" s="33" t="s">
        <v>33</v>
      </c>
      <c r="V230" s="33" t="s">
        <v>240</v>
      </c>
      <c r="W230" s="33" t="s">
        <v>33</v>
      </c>
      <c r="X230" s="33" t="s">
        <v>33</v>
      </c>
      <c r="Y230" s="34" t="s">
        <v>33</v>
      </c>
    </row>
    <row r="231" spans="1:25" ht="22.8" x14ac:dyDescent="0.25">
      <c r="A231" s="36"/>
      <c r="B231" s="37"/>
      <c r="C231" s="38" t="s">
        <v>41</v>
      </c>
      <c r="D231" s="38"/>
      <c r="E231" s="38"/>
      <c r="F231" s="38" t="s">
        <v>412</v>
      </c>
      <c r="G231" s="38" t="s">
        <v>45</v>
      </c>
      <c r="H231" s="39">
        <v>3000</v>
      </c>
      <c r="I231" s="39">
        <v>3000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7000</v>
      </c>
      <c r="Q231" s="39">
        <v>7000</v>
      </c>
      <c r="R231" s="38"/>
      <c r="S231" s="40"/>
      <c r="T231" s="41"/>
      <c r="U231" s="41"/>
      <c r="V231" s="41"/>
      <c r="W231" s="41"/>
      <c r="X231" s="41"/>
      <c r="Y231" s="42"/>
    </row>
    <row r="232" spans="1:25" ht="22.8" x14ac:dyDescent="0.25">
      <c r="A232" s="28" t="s">
        <v>495</v>
      </c>
      <c r="B232" s="29" t="s">
        <v>496</v>
      </c>
      <c r="C232" s="30"/>
      <c r="D232" s="30" t="s">
        <v>50</v>
      </c>
      <c r="E232" s="30" t="s">
        <v>144</v>
      </c>
      <c r="F232" s="30"/>
      <c r="G232" s="30"/>
      <c r="H232" s="35">
        <f t="shared" ref="H232:Q232" si="45">SUM(H233:H233)</f>
        <v>0</v>
      </c>
      <c r="I232" s="35">
        <f t="shared" si="45"/>
        <v>0</v>
      </c>
      <c r="J232" s="35">
        <f t="shared" si="45"/>
        <v>0</v>
      </c>
      <c r="K232" s="35">
        <f t="shared" si="45"/>
        <v>0</v>
      </c>
      <c r="L232" s="35">
        <f t="shared" si="45"/>
        <v>0</v>
      </c>
      <c r="M232" s="35">
        <f t="shared" si="45"/>
        <v>0</v>
      </c>
      <c r="N232" s="35">
        <f t="shared" si="45"/>
        <v>0</v>
      </c>
      <c r="O232" s="35">
        <f t="shared" si="45"/>
        <v>0</v>
      </c>
      <c r="P232" s="35">
        <f t="shared" si="45"/>
        <v>5000</v>
      </c>
      <c r="Q232" s="35">
        <f t="shared" si="45"/>
        <v>5000</v>
      </c>
      <c r="R232" s="30" t="s">
        <v>497</v>
      </c>
      <c r="S232" s="32" t="s">
        <v>37</v>
      </c>
      <c r="T232" s="33" t="s">
        <v>498</v>
      </c>
      <c r="U232" s="33" t="s">
        <v>33</v>
      </c>
      <c r="V232" s="33" t="s">
        <v>499</v>
      </c>
      <c r="W232" s="33" t="s">
        <v>33</v>
      </c>
      <c r="X232" s="33" t="s">
        <v>33</v>
      </c>
      <c r="Y232" s="34" t="s">
        <v>33</v>
      </c>
    </row>
    <row r="233" spans="1:25" ht="22.8" x14ac:dyDescent="0.25">
      <c r="A233" s="36"/>
      <c r="B233" s="37"/>
      <c r="C233" s="38" t="s">
        <v>41</v>
      </c>
      <c r="D233" s="38"/>
      <c r="E233" s="38"/>
      <c r="F233" s="38" t="s">
        <v>500</v>
      </c>
      <c r="G233" s="38" t="s">
        <v>45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5000</v>
      </c>
      <c r="Q233" s="39">
        <v>5000</v>
      </c>
      <c r="R233" s="38"/>
      <c r="S233" s="40"/>
      <c r="T233" s="41"/>
      <c r="U233" s="41"/>
      <c r="V233" s="41"/>
      <c r="W233" s="41"/>
      <c r="X233" s="41"/>
      <c r="Y233" s="42"/>
    </row>
    <row r="234" spans="1:25" ht="22.8" x14ac:dyDescent="0.25">
      <c r="A234" s="28" t="s">
        <v>501</v>
      </c>
      <c r="B234" s="29" t="s">
        <v>502</v>
      </c>
      <c r="C234" s="30" t="s">
        <v>41</v>
      </c>
      <c r="D234" s="30"/>
      <c r="E234" s="30" t="s">
        <v>144</v>
      </c>
      <c r="F234" s="30" t="s">
        <v>412</v>
      </c>
      <c r="G234" s="30" t="s">
        <v>45</v>
      </c>
      <c r="H234" s="35">
        <f>SUM(H235:H236)+3300</f>
        <v>3300</v>
      </c>
      <c r="I234" s="35">
        <f>SUM(I235:I236)+3300</f>
        <v>3300</v>
      </c>
      <c r="J234" s="35">
        <f t="shared" ref="J234:O234" si="46">SUM(J235:J236)</f>
        <v>0</v>
      </c>
      <c r="K234" s="35">
        <f t="shared" si="46"/>
        <v>0</v>
      </c>
      <c r="L234" s="35">
        <f t="shared" si="46"/>
        <v>0</v>
      </c>
      <c r="M234" s="35">
        <f t="shared" si="46"/>
        <v>0</v>
      </c>
      <c r="N234" s="35">
        <f t="shared" si="46"/>
        <v>0</v>
      </c>
      <c r="O234" s="35">
        <f t="shared" si="46"/>
        <v>0</v>
      </c>
      <c r="P234" s="35">
        <f>SUM(P235:P236)+8500</f>
        <v>8500</v>
      </c>
      <c r="Q234" s="35">
        <f>SUM(Q235:Q236)+10000</f>
        <v>10000</v>
      </c>
      <c r="R234" s="30" t="s">
        <v>503</v>
      </c>
      <c r="S234" s="32" t="s">
        <v>37</v>
      </c>
      <c r="T234" s="33" t="s">
        <v>60</v>
      </c>
      <c r="U234" s="33" t="s">
        <v>33</v>
      </c>
      <c r="V234" s="33" t="s">
        <v>60</v>
      </c>
      <c r="W234" s="33" t="s">
        <v>33</v>
      </c>
      <c r="X234" s="33" t="s">
        <v>33</v>
      </c>
      <c r="Y234" s="34" t="s">
        <v>33</v>
      </c>
    </row>
    <row r="235" spans="1:25" x14ac:dyDescent="0.25">
      <c r="A235" s="36"/>
      <c r="B235" s="37"/>
      <c r="C235" s="38"/>
      <c r="D235" s="38"/>
      <c r="E235" s="38"/>
      <c r="F235" s="38"/>
      <c r="G235" s="38"/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8" t="s">
        <v>504</v>
      </c>
      <c r="S235" s="40" t="s">
        <v>37</v>
      </c>
      <c r="T235" s="41" t="s">
        <v>505</v>
      </c>
      <c r="U235" s="41" t="s">
        <v>33</v>
      </c>
      <c r="V235" s="41" t="s">
        <v>345</v>
      </c>
      <c r="W235" s="41" t="s">
        <v>33</v>
      </c>
      <c r="X235" s="41" t="s">
        <v>33</v>
      </c>
      <c r="Y235" s="42" t="s">
        <v>33</v>
      </c>
    </row>
    <row r="236" spans="1:25" ht="22.8" x14ac:dyDescent="0.25">
      <c r="A236" s="36"/>
      <c r="B236" s="37"/>
      <c r="C236" s="38"/>
      <c r="D236" s="38"/>
      <c r="E236" s="38"/>
      <c r="F236" s="38"/>
      <c r="G236" s="38"/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8" t="s">
        <v>506</v>
      </c>
      <c r="S236" s="40" t="s">
        <v>37</v>
      </c>
      <c r="T236" s="41" t="s">
        <v>507</v>
      </c>
      <c r="U236" s="41" t="s">
        <v>33</v>
      </c>
      <c r="V236" s="41" t="s">
        <v>508</v>
      </c>
      <c r="W236" s="41" t="s">
        <v>33</v>
      </c>
      <c r="X236" s="41" t="s">
        <v>33</v>
      </c>
      <c r="Y236" s="42" t="s">
        <v>33</v>
      </c>
    </row>
    <row r="237" spans="1:25" ht="34.200000000000003" x14ac:dyDescent="0.25">
      <c r="A237" s="21" t="s">
        <v>509</v>
      </c>
      <c r="B237" s="22" t="s">
        <v>510</v>
      </c>
      <c r="C237" s="23"/>
      <c r="D237" s="23" t="s">
        <v>267</v>
      </c>
      <c r="E237" s="23" t="s">
        <v>144</v>
      </c>
      <c r="F237" s="23"/>
      <c r="G237" s="23"/>
      <c r="H237" s="24">
        <f t="shared" ref="H237:Q237" si="47">H238+H240</f>
        <v>44000</v>
      </c>
      <c r="I237" s="24">
        <f t="shared" si="47"/>
        <v>44000</v>
      </c>
      <c r="J237" s="24">
        <f t="shared" si="47"/>
        <v>0</v>
      </c>
      <c r="K237" s="24">
        <f t="shared" si="47"/>
        <v>0</v>
      </c>
      <c r="L237" s="24">
        <f t="shared" si="47"/>
        <v>0</v>
      </c>
      <c r="M237" s="24">
        <f t="shared" si="47"/>
        <v>0</v>
      </c>
      <c r="N237" s="24">
        <f t="shared" si="47"/>
        <v>0</v>
      </c>
      <c r="O237" s="24">
        <f t="shared" si="47"/>
        <v>0</v>
      </c>
      <c r="P237" s="24">
        <f t="shared" si="47"/>
        <v>49000</v>
      </c>
      <c r="Q237" s="24">
        <f t="shared" si="47"/>
        <v>52000</v>
      </c>
      <c r="R237" s="23" t="s">
        <v>511</v>
      </c>
      <c r="S237" s="25" t="s">
        <v>31</v>
      </c>
      <c r="T237" s="26" t="s">
        <v>512</v>
      </c>
      <c r="U237" s="26" t="s">
        <v>33</v>
      </c>
      <c r="V237" s="26" t="s">
        <v>240</v>
      </c>
      <c r="W237" s="26" t="s">
        <v>33</v>
      </c>
      <c r="X237" s="26" t="s">
        <v>33</v>
      </c>
      <c r="Y237" s="27" t="s">
        <v>33</v>
      </c>
    </row>
    <row r="238" spans="1:25" ht="22.8" x14ac:dyDescent="0.25">
      <c r="A238" s="28" t="s">
        <v>513</v>
      </c>
      <c r="B238" s="29" t="s">
        <v>514</v>
      </c>
      <c r="C238" s="30"/>
      <c r="D238" s="30" t="s">
        <v>50</v>
      </c>
      <c r="E238" s="30" t="s">
        <v>144</v>
      </c>
      <c r="F238" s="30"/>
      <c r="G238" s="30"/>
      <c r="H238" s="35">
        <f t="shared" ref="H238:Q238" si="48">SUM(H239:H239)</f>
        <v>20000</v>
      </c>
      <c r="I238" s="35">
        <f t="shared" si="48"/>
        <v>20000</v>
      </c>
      <c r="J238" s="35">
        <f t="shared" si="48"/>
        <v>0</v>
      </c>
      <c r="K238" s="35">
        <f t="shared" si="48"/>
        <v>0</v>
      </c>
      <c r="L238" s="35">
        <f t="shared" si="48"/>
        <v>0</v>
      </c>
      <c r="M238" s="35">
        <f t="shared" si="48"/>
        <v>0</v>
      </c>
      <c r="N238" s="35">
        <f t="shared" si="48"/>
        <v>0</v>
      </c>
      <c r="O238" s="35">
        <f t="shared" si="48"/>
        <v>0</v>
      </c>
      <c r="P238" s="35">
        <f t="shared" si="48"/>
        <v>22000</v>
      </c>
      <c r="Q238" s="35">
        <f t="shared" si="48"/>
        <v>25000</v>
      </c>
      <c r="R238" s="30" t="s">
        <v>515</v>
      </c>
      <c r="S238" s="32" t="s">
        <v>133</v>
      </c>
      <c r="T238" s="33" t="s">
        <v>516</v>
      </c>
      <c r="U238" s="33" t="s">
        <v>33</v>
      </c>
      <c r="V238" s="33" t="s">
        <v>516</v>
      </c>
      <c r="W238" s="33" t="s">
        <v>33</v>
      </c>
      <c r="X238" s="33" t="s">
        <v>33</v>
      </c>
      <c r="Y238" s="34" t="s">
        <v>33</v>
      </c>
    </row>
    <row r="239" spans="1:25" ht="22.8" x14ac:dyDescent="0.25">
      <c r="A239" s="36"/>
      <c r="B239" s="37"/>
      <c r="C239" s="38" t="s">
        <v>41</v>
      </c>
      <c r="D239" s="38"/>
      <c r="E239" s="38"/>
      <c r="F239" s="38" t="s">
        <v>412</v>
      </c>
      <c r="G239" s="38" t="s">
        <v>45</v>
      </c>
      <c r="H239" s="39">
        <v>20000</v>
      </c>
      <c r="I239" s="39">
        <v>20000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22000</v>
      </c>
      <c r="Q239" s="39">
        <v>25000</v>
      </c>
      <c r="R239" s="38"/>
      <c r="S239" s="40"/>
      <c r="T239" s="41"/>
      <c r="U239" s="41"/>
      <c r="V239" s="41"/>
      <c r="W239" s="41"/>
      <c r="X239" s="41"/>
      <c r="Y239" s="42"/>
    </row>
    <row r="240" spans="1:25" ht="22.8" x14ac:dyDescent="0.25">
      <c r="A240" s="28" t="s">
        <v>517</v>
      </c>
      <c r="B240" s="29" t="s">
        <v>518</v>
      </c>
      <c r="C240" s="30"/>
      <c r="D240" s="30" t="s">
        <v>519</v>
      </c>
      <c r="E240" s="30" t="s">
        <v>520</v>
      </c>
      <c r="F240" s="30"/>
      <c r="G240" s="30"/>
      <c r="H240" s="35">
        <f t="shared" ref="H240:Q240" si="49">SUM(H241:H242)</f>
        <v>24000</v>
      </c>
      <c r="I240" s="35">
        <f t="shared" si="49"/>
        <v>24000</v>
      </c>
      <c r="J240" s="35">
        <f t="shared" si="49"/>
        <v>0</v>
      </c>
      <c r="K240" s="35">
        <f t="shared" si="49"/>
        <v>0</v>
      </c>
      <c r="L240" s="35">
        <f t="shared" si="49"/>
        <v>0</v>
      </c>
      <c r="M240" s="35">
        <f t="shared" si="49"/>
        <v>0</v>
      </c>
      <c r="N240" s="35">
        <f t="shared" si="49"/>
        <v>0</v>
      </c>
      <c r="O240" s="35">
        <f t="shared" si="49"/>
        <v>0</v>
      </c>
      <c r="P240" s="35">
        <f t="shared" si="49"/>
        <v>27000</v>
      </c>
      <c r="Q240" s="35">
        <f t="shared" si="49"/>
        <v>27000</v>
      </c>
      <c r="R240" s="30" t="s">
        <v>521</v>
      </c>
      <c r="S240" s="32" t="s">
        <v>133</v>
      </c>
      <c r="T240" s="33" t="s">
        <v>522</v>
      </c>
      <c r="U240" s="33" t="s">
        <v>33</v>
      </c>
      <c r="V240" s="33" t="s">
        <v>523</v>
      </c>
      <c r="W240" s="33" t="s">
        <v>33</v>
      </c>
      <c r="X240" s="33" t="s">
        <v>33</v>
      </c>
      <c r="Y240" s="34" t="s">
        <v>33</v>
      </c>
    </row>
    <row r="241" spans="1:25" ht="22.8" x14ac:dyDescent="0.25">
      <c r="A241" s="36"/>
      <c r="B241" s="37"/>
      <c r="C241" s="38" t="s">
        <v>41</v>
      </c>
      <c r="D241" s="38"/>
      <c r="E241" s="38"/>
      <c r="F241" s="38" t="s">
        <v>311</v>
      </c>
      <c r="G241" s="38" t="s">
        <v>45</v>
      </c>
      <c r="H241" s="39">
        <v>12000</v>
      </c>
      <c r="I241" s="39">
        <v>12000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15000</v>
      </c>
      <c r="Q241" s="39">
        <v>15000</v>
      </c>
      <c r="R241" s="38"/>
      <c r="S241" s="40"/>
      <c r="T241" s="41"/>
      <c r="U241" s="41"/>
      <c r="V241" s="41"/>
      <c r="W241" s="41"/>
      <c r="X241" s="41"/>
      <c r="Y241" s="42"/>
    </row>
    <row r="242" spans="1:25" x14ac:dyDescent="0.25">
      <c r="A242" s="36"/>
      <c r="B242" s="37"/>
      <c r="C242" s="38" t="s">
        <v>320</v>
      </c>
      <c r="D242" s="38"/>
      <c r="E242" s="38"/>
      <c r="F242" s="38" t="s">
        <v>412</v>
      </c>
      <c r="G242" s="38" t="s">
        <v>45</v>
      </c>
      <c r="H242" s="39">
        <v>12000</v>
      </c>
      <c r="I242" s="39">
        <v>12000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12000</v>
      </c>
      <c r="Q242" s="39">
        <v>12000</v>
      </c>
      <c r="R242" s="38"/>
      <c r="S242" s="40"/>
      <c r="T242" s="41"/>
      <c r="U242" s="41"/>
      <c r="V242" s="41"/>
      <c r="W242" s="41"/>
      <c r="X242" s="41"/>
      <c r="Y242" s="42"/>
    </row>
    <row r="243" spans="1:25" x14ac:dyDescent="0.25">
      <c r="A243" s="7" t="s">
        <v>524</v>
      </c>
      <c r="B243" s="8" t="s">
        <v>525</v>
      </c>
      <c r="C243" s="9"/>
      <c r="D243" s="9" t="s">
        <v>164</v>
      </c>
      <c r="E243" s="9" t="s">
        <v>165</v>
      </c>
      <c r="F243" s="9"/>
      <c r="G243" s="9"/>
      <c r="H243" s="10">
        <f t="shared" ref="H243:Q243" si="50">H244+H274+H323</f>
        <v>21955709</v>
      </c>
      <c r="I243" s="10">
        <f t="shared" si="50"/>
        <v>21901709</v>
      </c>
      <c r="J243" s="10">
        <f t="shared" si="50"/>
        <v>4544583.42</v>
      </c>
      <c r="K243" s="10">
        <f t="shared" si="50"/>
        <v>54000</v>
      </c>
      <c r="L243" s="10">
        <f t="shared" si="50"/>
        <v>0</v>
      </c>
      <c r="M243" s="10">
        <f t="shared" si="50"/>
        <v>0</v>
      </c>
      <c r="N243" s="10">
        <f t="shared" si="50"/>
        <v>0</v>
      </c>
      <c r="O243" s="10">
        <f t="shared" si="50"/>
        <v>0</v>
      </c>
      <c r="P243" s="10">
        <f t="shared" si="50"/>
        <v>22185619</v>
      </c>
      <c r="Q243" s="10">
        <f t="shared" si="50"/>
        <v>22503909</v>
      </c>
      <c r="R243" s="9"/>
      <c r="S243" s="11"/>
      <c r="T243" s="12"/>
      <c r="U243" s="12"/>
      <c r="V243" s="12"/>
      <c r="W243" s="12"/>
      <c r="X243" s="12"/>
      <c r="Y243" s="13"/>
    </row>
    <row r="244" spans="1:25" ht="22.8" x14ac:dyDescent="0.25">
      <c r="A244" s="14" t="s">
        <v>526</v>
      </c>
      <c r="B244" s="15" t="s">
        <v>527</v>
      </c>
      <c r="C244" s="16"/>
      <c r="D244" s="16" t="s">
        <v>164</v>
      </c>
      <c r="E244" s="16" t="s">
        <v>165</v>
      </c>
      <c r="F244" s="16"/>
      <c r="G244" s="16"/>
      <c r="H244" s="17">
        <f t="shared" ref="H244:Q244" si="51">SUM(H245:H245)</f>
        <v>14734828</v>
      </c>
      <c r="I244" s="17">
        <f t="shared" si="51"/>
        <v>14734828</v>
      </c>
      <c r="J244" s="17">
        <f t="shared" si="51"/>
        <v>0</v>
      </c>
      <c r="K244" s="17">
        <f t="shared" si="51"/>
        <v>0</v>
      </c>
      <c r="L244" s="17">
        <f t="shared" si="51"/>
        <v>0</v>
      </c>
      <c r="M244" s="17">
        <f t="shared" si="51"/>
        <v>0</v>
      </c>
      <c r="N244" s="17">
        <f t="shared" si="51"/>
        <v>0</v>
      </c>
      <c r="O244" s="17">
        <f t="shared" si="51"/>
        <v>0</v>
      </c>
      <c r="P244" s="17">
        <f t="shared" si="51"/>
        <v>14584200</v>
      </c>
      <c r="Q244" s="17">
        <f t="shared" si="51"/>
        <v>14624200</v>
      </c>
      <c r="R244" s="16" t="s">
        <v>528</v>
      </c>
      <c r="S244" s="18" t="s">
        <v>215</v>
      </c>
      <c r="T244" s="19" t="s">
        <v>529</v>
      </c>
      <c r="U244" s="19" t="s">
        <v>33</v>
      </c>
      <c r="V244" s="19" t="s">
        <v>530</v>
      </c>
      <c r="W244" s="19" t="s">
        <v>33</v>
      </c>
      <c r="X244" s="19" t="s">
        <v>33</v>
      </c>
      <c r="Y244" s="20" t="s">
        <v>33</v>
      </c>
    </row>
    <row r="245" spans="1:25" x14ac:dyDescent="0.25">
      <c r="A245" s="21" t="s">
        <v>531</v>
      </c>
      <c r="B245" s="22" t="s">
        <v>532</v>
      </c>
      <c r="C245" s="23"/>
      <c r="D245" s="23" t="s">
        <v>164</v>
      </c>
      <c r="E245" s="23" t="s">
        <v>165</v>
      </c>
      <c r="F245" s="23"/>
      <c r="G245" s="23"/>
      <c r="H245" s="24">
        <f t="shared" ref="H245:Q245" si="52">H246+H247+H248+H249+H250+H251+H253+H255+H257+H258+H259+H260+H261+H265+H268+H269+H270+H271+H272+H273</f>
        <v>14734828</v>
      </c>
      <c r="I245" s="24">
        <f t="shared" si="52"/>
        <v>14734828</v>
      </c>
      <c r="J245" s="24">
        <f t="shared" si="52"/>
        <v>0</v>
      </c>
      <c r="K245" s="24">
        <f t="shared" si="52"/>
        <v>0</v>
      </c>
      <c r="L245" s="24">
        <f t="shared" si="52"/>
        <v>0</v>
      </c>
      <c r="M245" s="24">
        <f t="shared" si="52"/>
        <v>0</v>
      </c>
      <c r="N245" s="24">
        <f t="shared" si="52"/>
        <v>0</v>
      </c>
      <c r="O245" s="24">
        <f t="shared" si="52"/>
        <v>0</v>
      </c>
      <c r="P245" s="24">
        <f t="shared" si="52"/>
        <v>14584200</v>
      </c>
      <c r="Q245" s="24">
        <f t="shared" si="52"/>
        <v>14624200</v>
      </c>
      <c r="R245" s="23" t="s">
        <v>533</v>
      </c>
      <c r="S245" s="25" t="s">
        <v>133</v>
      </c>
      <c r="T245" s="26" t="s">
        <v>534</v>
      </c>
      <c r="U245" s="26" t="s">
        <v>33</v>
      </c>
      <c r="V245" s="26" t="s">
        <v>535</v>
      </c>
      <c r="W245" s="26" t="s">
        <v>33</v>
      </c>
      <c r="X245" s="26" t="s">
        <v>33</v>
      </c>
      <c r="Y245" s="27" t="s">
        <v>33</v>
      </c>
    </row>
    <row r="246" spans="1:25" x14ac:dyDescent="0.25">
      <c r="A246" s="36"/>
      <c r="B246" s="37"/>
      <c r="C246" s="38"/>
      <c r="D246" s="38"/>
      <c r="E246" s="38"/>
      <c r="F246" s="38"/>
      <c r="G246" s="38"/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8" t="s">
        <v>536</v>
      </c>
      <c r="S246" s="40" t="s">
        <v>133</v>
      </c>
      <c r="T246" s="41" t="s">
        <v>537</v>
      </c>
      <c r="U246" s="41" t="s">
        <v>33</v>
      </c>
      <c r="V246" s="41" t="s">
        <v>538</v>
      </c>
      <c r="W246" s="41" t="s">
        <v>33</v>
      </c>
      <c r="X246" s="41" t="s">
        <v>33</v>
      </c>
      <c r="Y246" s="42" t="s">
        <v>33</v>
      </c>
    </row>
    <row r="247" spans="1:25" ht="22.8" x14ac:dyDescent="0.25">
      <c r="A247" s="36"/>
      <c r="B247" s="37"/>
      <c r="C247" s="38"/>
      <c r="D247" s="38"/>
      <c r="E247" s="38"/>
      <c r="F247" s="38"/>
      <c r="G247" s="38"/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8" t="s">
        <v>539</v>
      </c>
      <c r="S247" s="40" t="s">
        <v>133</v>
      </c>
      <c r="T247" s="41" t="s">
        <v>540</v>
      </c>
      <c r="U247" s="41" t="s">
        <v>33</v>
      </c>
      <c r="V247" s="41" t="s">
        <v>541</v>
      </c>
      <c r="W247" s="41" t="s">
        <v>33</v>
      </c>
      <c r="X247" s="41" t="s">
        <v>33</v>
      </c>
      <c r="Y247" s="42" t="s">
        <v>33</v>
      </c>
    </row>
    <row r="248" spans="1:25" ht="22.8" x14ac:dyDescent="0.25">
      <c r="A248" s="28" t="s">
        <v>542</v>
      </c>
      <c r="B248" s="29" t="s">
        <v>543</v>
      </c>
      <c r="C248" s="30" t="s">
        <v>41</v>
      </c>
      <c r="D248" s="30" t="s">
        <v>164</v>
      </c>
      <c r="E248" s="30" t="s">
        <v>544</v>
      </c>
      <c r="F248" s="30" t="s">
        <v>545</v>
      </c>
      <c r="G248" s="30" t="s">
        <v>546</v>
      </c>
      <c r="H248" s="31">
        <v>4150000</v>
      </c>
      <c r="I248" s="31">
        <v>4150000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4150000</v>
      </c>
      <c r="Q248" s="31">
        <v>4150000</v>
      </c>
      <c r="R248" s="30" t="s">
        <v>547</v>
      </c>
      <c r="S248" s="32" t="s">
        <v>133</v>
      </c>
      <c r="T248" s="33" t="s">
        <v>548</v>
      </c>
      <c r="U248" s="33" t="s">
        <v>33</v>
      </c>
      <c r="V248" s="33" t="s">
        <v>549</v>
      </c>
      <c r="W248" s="33" t="s">
        <v>33</v>
      </c>
      <c r="X248" s="33" t="s">
        <v>33</v>
      </c>
      <c r="Y248" s="34" t="s">
        <v>33</v>
      </c>
    </row>
    <row r="249" spans="1:25" ht="22.8" x14ac:dyDescent="0.25">
      <c r="A249" s="28" t="s">
        <v>550</v>
      </c>
      <c r="B249" s="29" t="s">
        <v>551</v>
      </c>
      <c r="C249" s="30" t="s">
        <v>41</v>
      </c>
      <c r="D249" s="30" t="s">
        <v>164</v>
      </c>
      <c r="E249" s="30" t="s">
        <v>552</v>
      </c>
      <c r="F249" s="30" t="s">
        <v>553</v>
      </c>
      <c r="G249" s="30" t="s">
        <v>546</v>
      </c>
      <c r="H249" s="31">
        <v>6800000</v>
      </c>
      <c r="I249" s="31">
        <v>6800000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6800000</v>
      </c>
      <c r="Q249" s="31">
        <v>6800000</v>
      </c>
      <c r="R249" s="30" t="s">
        <v>554</v>
      </c>
      <c r="S249" s="32" t="s">
        <v>133</v>
      </c>
      <c r="T249" s="33" t="s">
        <v>555</v>
      </c>
      <c r="U249" s="33" t="s">
        <v>33</v>
      </c>
      <c r="V249" s="33" t="s">
        <v>556</v>
      </c>
      <c r="W249" s="33" t="s">
        <v>33</v>
      </c>
      <c r="X249" s="33" t="s">
        <v>33</v>
      </c>
      <c r="Y249" s="34" t="s">
        <v>33</v>
      </c>
    </row>
    <row r="250" spans="1:25" ht="45.6" x14ac:dyDescent="0.25">
      <c r="A250" s="28" t="s">
        <v>557</v>
      </c>
      <c r="B250" s="29" t="s">
        <v>558</v>
      </c>
      <c r="C250" s="30"/>
      <c r="D250" s="30" t="s">
        <v>164</v>
      </c>
      <c r="E250" s="30" t="s">
        <v>559</v>
      </c>
      <c r="F250" s="30"/>
      <c r="G250" s="30"/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0" t="s">
        <v>560</v>
      </c>
      <c r="S250" s="32" t="s">
        <v>133</v>
      </c>
      <c r="T250" s="33" t="s">
        <v>33</v>
      </c>
      <c r="U250" s="33" t="s">
        <v>33</v>
      </c>
      <c r="V250" s="33" t="s">
        <v>33</v>
      </c>
      <c r="W250" s="33" t="s">
        <v>33</v>
      </c>
      <c r="X250" s="33" t="s">
        <v>33</v>
      </c>
      <c r="Y250" s="34" t="s">
        <v>33</v>
      </c>
    </row>
    <row r="251" spans="1:25" ht="22.8" x14ac:dyDescent="0.25">
      <c r="A251" s="28" t="s">
        <v>561</v>
      </c>
      <c r="B251" s="29" t="s">
        <v>562</v>
      </c>
      <c r="C251" s="30"/>
      <c r="D251" s="30" t="s">
        <v>164</v>
      </c>
      <c r="E251" s="30" t="s">
        <v>559</v>
      </c>
      <c r="F251" s="30"/>
      <c r="G251" s="30"/>
      <c r="H251" s="35">
        <f t="shared" ref="H251:Q251" si="53">SUM(H252:H252)</f>
        <v>1692128</v>
      </c>
      <c r="I251" s="35">
        <f t="shared" si="53"/>
        <v>1692128</v>
      </c>
      <c r="J251" s="35">
        <f t="shared" si="53"/>
        <v>0</v>
      </c>
      <c r="K251" s="35">
        <f t="shared" si="53"/>
        <v>0</v>
      </c>
      <c r="L251" s="35">
        <f t="shared" si="53"/>
        <v>0</v>
      </c>
      <c r="M251" s="35">
        <f t="shared" si="53"/>
        <v>0</v>
      </c>
      <c r="N251" s="35">
        <f t="shared" si="53"/>
        <v>0</v>
      </c>
      <c r="O251" s="35">
        <f t="shared" si="53"/>
        <v>0</v>
      </c>
      <c r="P251" s="35">
        <f t="shared" si="53"/>
        <v>1500000</v>
      </c>
      <c r="Q251" s="35">
        <f t="shared" si="53"/>
        <v>1500000</v>
      </c>
      <c r="R251" s="30" t="s">
        <v>563</v>
      </c>
      <c r="S251" s="32" t="s">
        <v>133</v>
      </c>
      <c r="T251" s="33" t="s">
        <v>564</v>
      </c>
      <c r="U251" s="33" t="s">
        <v>33</v>
      </c>
      <c r="V251" s="33" t="s">
        <v>565</v>
      </c>
      <c r="W251" s="33" t="s">
        <v>33</v>
      </c>
      <c r="X251" s="33" t="s">
        <v>33</v>
      </c>
      <c r="Y251" s="34" t="s">
        <v>33</v>
      </c>
    </row>
    <row r="252" spans="1:25" ht="22.8" x14ac:dyDescent="0.25">
      <c r="A252" s="36"/>
      <c r="B252" s="37"/>
      <c r="C252" s="38" t="s">
        <v>41</v>
      </c>
      <c r="D252" s="38"/>
      <c r="E252" s="38"/>
      <c r="F252" s="38" t="s">
        <v>566</v>
      </c>
      <c r="G252" s="38" t="s">
        <v>45</v>
      </c>
      <c r="H252" s="39">
        <v>1692128</v>
      </c>
      <c r="I252" s="39">
        <v>1692128</v>
      </c>
      <c r="J252" s="39">
        <v>0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1500000</v>
      </c>
      <c r="Q252" s="39">
        <v>1500000</v>
      </c>
      <c r="R252" s="38"/>
      <c r="S252" s="40"/>
      <c r="T252" s="41"/>
      <c r="U252" s="41"/>
      <c r="V252" s="41"/>
      <c r="W252" s="41"/>
      <c r="X252" s="41"/>
      <c r="Y252" s="42"/>
    </row>
    <row r="253" spans="1:25" x14ac:dyDescent="0.25">
      <c r="A253" s="28" t="s">
        <v>567</v>
      </c>
      <c r="B253" s="29" t="s">
        <v>568</v>
      </c>
      <c r="C253" s="30"/>
      <c r="D253" s="30" t="s">
        <v>164</v>
      </c>
      <c r="E253" s="30" t="s">
        <v>559</v>
      </c>
      <c r="F253" s="30"/>
      <c r="G253" s="30"/>
      <c r="H253" s="35">
        <f t="shared" ref="H253:Q253" si="54">SUM(H254:H254)</f>
        <v>470000</v>
      </c>
      <c r="I253" s="35">
        <f t="shared" si="54"/>
        <v>470000</v>
      </c>
      <c r="J253" s="35">
        <f t="shared" si="54"/>
        <v>0</v>
      </c>
      <c r="K253" s="35">
        <f t="shared" si="54"/>
        <v>0</v>
      </c>
      <c r="L253" s="35">
        <f t="shared" si="54"/>
        <v>0</v>
      </c>
      <c r="M253" s="35">
        <f t="shared" si="54"/>
        <v>0</v>
      </c>
      <c r="N253" s="35">
        <f t="shared" si="54"/>
        <v>0</v>
      </c>
      <c r="O253" s="35">
        <f t="shared" si="54"/>
        <v>0</v>
      </c>
      <c r="P253" s="35">
        <f t="shared" si="54"/>
        <v>470000</v>
      </c>
      <c r="Q253" s="35">
        <f t="shared" si="54"/>
        <v>470000</v>
      </c>
      <c r="R253" s="30" t="s">
        <v>569</v>
      </c>
      <c r="S253" s="32" t="s">
        <v>37</v>
      </c>
      <c r="T253" s="33" t="s">
        <v>38</v>
      </c>
      <c r="U253" s="33" t="s">
        <v>33</v>
      </c>
      <c r="V253" s="33" t="s">
        <v>38</v>
      </c>
      <c r="W253" s="33" t="s">
        <v>33</v>
      </c>
      <c r="X253" s="33" t="s">
        <v>33</v>
      </c>
      <c r="Y253" s="34" t="s">
        <v>33</v>
      </c>
    </row>
    <row r="254" spans="1:25" ht="22.8" x14ac:dyDescent="0.25">
      <c r="A254" s="36"/>
      <c r="B254" s="37"/>
      <c r="C254" s="38" t="s">
        <v>41</v>
      </c>
      <c r="D254" s="38"/>
      <c r="E254" s="38"/>
      <c r="F254" s="38" t="s">
        <v>570</v>
      </c>
      <c r="G254" s="38" t="s">
        <v>117</v>
      </c>
      <c r="H254" s="39">
        <v>470000</v>
      </c>
      <c r="I254" s="39">
        <v>470000</v>
      </c>
      <c r="J254" s="39">
        <v>0</v>
      </c>
      <c r="K254" s="39">
        <v>0</v>
      </c>
      <c r="L254" s="39">
        <v>0</v>
      </c>
      <c r="M254" s="39">
        <v>0</v>
      </c>
      <c r="N254" s="39">
        <v>0</v>
      </c>
      <c r="O254" s="39">
        <v>0</v>
      </c>
      <c r="P254" s="39">
        <v>470000</v>
      </c>
      <c r="Q254" s="39">
        <v>470000</v>
      </c>
      <c r="R254" s="38"/>
      <c r="S254" s="40"/>
      <c r="T254" s="41"/>
      <c r="U254" s="41"/>
      <c r="V254" s="41"/>
      <c r="W254" s="41"/>
      <c r="X254" s="41"/>
      <c r="Y254" s="42"/>
    </row>
    <row r="255" spans="1:25" ht="22.8" x14ac:dyDescent="0.25">
      <c r="A255" s="28" t="s">
        <v>571</v>
      </c>
      <c r="B255" s="29" t="s">
        <v>572</v>
      </c>
      <c r="C255" s="30"/>
      <c r="D255" s="30" t="s">
        <v>164</v>
      </c>
      <c r="E255" s="30" t="s">
        <v>559</v>
      </c>
      <c r="F255" s="30"/>
      <c r="G255" s="30"/>
      <c r="H255" s="35">
        <f t="shared" ref="H255:Q255" si="55">SUM(H256:H256)</f>
        <v>250000</v>
      </c>
      <c r="I255" s="35">
        <f t="shared" si="55"/>
        <v>250000</v>
      </c>
      <c r="J255" s="35">
        <f t="shared" si="55"/>
        <v>0</v>
      </c>
      <c r="K255" s="35">
        <f t="shared" si="55"/>
        <v>0</v>
      </c>
      <c r="L255" s="35">
        <f t="shared" si="55"/>
        <v>0</v>
      </c>
      <c r="M255" s="35">
        <f t="shared" si="55"/>
        <v>0</v>
      </c>
      <c r="N255" s="35">
        <f t="shared" si="55"/>
        <v>0</v>
      </c>
      <c r="O255" s="35">
        <f t="shared" si="55"/>
        <v>0</v>
      </c>
      <c r="P255" s="35">
        <f t="shared" si="55"/>
        <v>250000</v>
      </c>
      <c r="Q255" s="35">
        <f t="shared" si="55"/>
        <v>250000</v>
      </c>
      <c r="R255" s="30" t="s">
        <v>573</v>
      </c>
      <c r="S255" s="32" t="s">
        <v>37</v>
      </c>
      <c r="T255" s="33" t="s">
        <v>574</v>
      </c>
      <c r="U255" s="33" t="s">
        <v>33</v>
      </c>
      <c r="V255" s="33" t="s">
        <v>575</v>
      </c>
      <c r="W255" s="33" t="s">
        <v>33</v>
      </c>
      <c r="X255" s="33" t="s">
        <v>33</v>
      </c>
      <c r="Y255" s="34" t="s">
        <v>33</v>
      </c>
    </row>
    <row r="256" spans="1:25" ht="22.8" x14ac:dyDescent="0.25">
      <c r="A256" s="36"/>
      <c r="B256" s="37"/>
      <c r="C256" s="38" t="s">
        <v>41</v>
      </c>
      <c r="D256" s="38"/>
      <c r="E256" s="38"/>
      <c r="F256" s="38" t="s">
        <v>570</v>
      </c>
      <c r="G256" s="38" t="s">
        <v>117</v>
      </c>
      <c r="H256" s="39">
        <v>250000</v>
      </c>
      <c r="I256" s="39">
        <v>250000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250000</v>
      </c>
      <c r="Q256" s="39">
        <v>250000</v>
      </c>
      <c r="R256" s="38"/>
      <c r="S256" s="40"/>
      <c r="T256" s="41"/>
      <c r="U256" s="41"/>
      <c r="V256" s="41"/>
      <c r="W256" s="41"/>
      <c r="X256" s="41"/>
      <c r="Y256" s="42"/>
    </row>
    <row r="257" spans="1:25" ht="22.8" x14ac:dyDescent="0.25">
      <c r="A257" s="28" t="s">
        <v>576</v>
      </c>
      <c r="B257" s="29" t="s">
        <v>577</v>
      </c>
      <c r="C257" s="30" t="s">
        <v>41</v>
      </c>
      <c r="D257" s="30" t="s">
        <v>164</v>
      </c>
      <c r="E257" s="30" t="s">
        <v>578</v>
      </c>
      <c r="F257" s="30" t="s">
        <v>579</v>
      </c>
      <c r="G257" s="30" t="s">
        <v>117</v>
      </c>
      <c r="H257" s="31">
        <v>175000</v>
      </c>
      <c r="I257" s="31">
        <v>175000</v>
      </c>
      <c r="J257" s="31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175000</v>
      </c>
      <c r="Q257" s="31">
        <v>175000</v>
      </c>
      <c r="R257" s="30" t="s">
        <v>580</v>
      </c>
      <c r="S257" s="32" t="s">
        <v>133</v>
      </c>
      <c r="T257" s="33" t="s">
        <v>581</v>
      </c>
      <c r="U257" s="33" t="s">
        <v>33</v>
      </c>
      <c r="V257" s="33" t="s">
        <v>582</v>
      </c>
      <c r="W257" s="33" t="s">
        <v>33</v>
      </c>
      <c r="X257" s="33" t="s">
        <v>33</v>
      </c>
      <c r="Y257" s="34" t="s">
        <v>33</v>
      </c>
    </row>
    <row r="258" spans="1:25" ht="22.8" x14ac:dyDescent="0.25">
      <c r="A258" s="28" t="s">
        <v>583</v>
      </c>
      <c r="B258" s="29" t="s">
        <v>584</v>
      </c>
      <c r="C258" s="30" t="s">
        <v>41</v>
      </c>
      <c r="D258" s="30" t="s">
        <v>164</v>
      </c>
      <c r="E258" s="30" t="s">
        <v>552</v>
      </c>
      <c r="F258" s="30" t="s">
        <v>553</v>
      </c>
      <c r="G258" s="30" t="s">
        <v>45</v>
      </c>
      <c r="H258" s="31">
        <v>75000</v>
      </c>
      <c r="I258" s="31">
        <v>75000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75000</v>
      </c>
      <c r="Q258" s="31">
        <v>75000</v>
      </c>
      <c r="R258" s="30" t="s">
        <v>580</v>
      </c>
      <c r="S258" s="32" t="s">
        <v>133</v>
      </c>
      <c r="T258" s="33" t="s">
        <v>585</v>
      </c>
      <c r="U258" s="33" t="s">
        <v>33</v>
      </c>
      <c r="V258" s="33" t="s">
        <v>586</v>
      </c>
      <c r="W258" s="33" t="s">
        <v>33</v>
      </c>
      <c r="X258" s="33" t="s">
        <v>33</v>
      </c>
      <c r="Y258" s="34" t="s">
        <v>33</v>
      </c>
    </row>
    <row r="259" spans="1:25" ht="22.8" x14ac:dyDescent="0.25">
      <c r="A259" s="28" t="s">
        <v>587</v>
      </c>
      <c r="B259" s="29" t="s">
        <v>588</v>
      </c>
      <c r="C259" s="30" t="s">
        <v>41</v>
      </c>
      <c r="D259" s="30" t="s">
        <v>164</v>
      </c>
      <c r="E259" s="30" t="s">
        <v>589</v>
      </c>
      <c r="F259" s="30" t="s">
        <v>553</v>
      </c>
      <c r="G259" s="30" t="s">
        <v>45</v>
      </c>
      <c r="H259" s="31">
        <v>3000</v>
      </c>
      <c r="I259" s="31">
        <v>3000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3000</v>
      </c>
      <c r="Q259" s="31">
        <v>3000</v>
      </c>
      <c r="R259" s="30" t="s">
        <v>590</v>
      </c>
      <c r="S259" s="32" t="s">
        <v>37</v>
      </c>
      <c r="T259" s="33" t="s">
        <v>591</v>
      </c>
      <c r="U259" s="33" t="s">
        <v>33</v>
      </c>
      <c r="V259" s="33" t="s">
        <v>591</v>
      </c>
      <c r="W259" s="33" t="s">
        <v>33</v>
      </c>
      <c r="X259" s="33" t="s">
        <v>33</v>
      </c>
      <c r="Y259" s="34" t="s">
        <v>33</v>
      </c>
    </row>
    <row r="260" spans="1:25" ht="22.8" x14ac:dyDescent="0.25">
      <c r="A260" s="28" t="s">
        <v>592</v>
      </c>
      <c r="B260" s="29" t="s">
        <v>593</v>
      </c>
      <c r="C260" s="30" t="s">
        <v>41</v>
      </c>
      <c r="D260" s="30"/>
      <c r="E260" s="30" t="s">
        <v>589</v>
      </c>
      <c r="F260" s="30" t="s">
        <v>594</v>
      </c>
      <c r="G260" s="30" t="s">
        <v>117</v>
      </c>
      <c r="H260" s="31">
        <v>83000</v>
      </c>
      <c r="I260" s="31">
        <v>83000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83000</v>
      </c>
      <c r="Q260" s="31">
        <v>83000</v>
      </c>
      <c r="R260" s="30" t="s">
        <v>595</v>
      </c>
      <c r="S260" s="32" t="s">
        <v>133</v>
      </c>
      <c r="T260" s="33" t="s">
        <v>596</v>
      </c>
      <c r="U260" s="33" t="s">
        <v>33</v>
      </c>
      <c r="V260" s="33" t="s">
        <v>597</v>
      </c>
      <c r="W260" s="33" t="s">
        <v>33</v>
      </c>
      <c r="X260" s="33" t="s">
        <v>33</v>
      </c>
      <c r="Y260" s="34" t="s">
        <v>33</v>
      </c>
    </row>
    <row r="261" spans="1:25" ht="22.8" x14ac:dyDescent="0.25">
      <c r="A261" s="28" t="s">
        <v>598</v>
      </c>
      <c r="B261" s="29" t="s">
        <v>599</v>
      </c>
      <c r="C261" s="30"/>
      <c r="D261" s="30" t="s">
        <v>164</v>
      </c>
      <c r="E261" s="30" t="s">
        <v>589</v>
      </c>
      <c r="F261" s="30"/>
      <c r="G261" s="30"/>
      <c r="H261" s="35">
        <f t="shared" ref="H261:Q261" si="56">SUM(H262:H264)</f>
        <v>15700</v>
      </c>
      <c r="I261" s="35">
        <f t="shared" si="56"/>
        <v>15700</v>
      </c>
      <c r="J261" s="35">
        <f t="shared" si="56"/>
        <v>0</v>
      </c>
      <c r="K261" s="35">
        <f t="shared" si="56"/>
        <v>0</v>
      </c>
      <c r="L261" s="35">
        <f t="shared" si="56"/>
        <v>0</v>
      </c>
      <c r="M261" s="35">
        <f t="shared" si="56"/>
        <v>0</v>
      </c>
      <c r="N261" s="35">
        <f t="shared" si="56"/>
        <v>0</v>
      </c>
      <c r="O261" s="35">
        <f t="shared" si="56"/>
        <v>0</v>
      </c>
      <c r="P261" s="35">
        <f t="shared" si="56"/>
        <v>16700</v>
      </c>
      <c r="Q261" s="35">
        <f t="shared" si="56"/>
        <v>16700</v>
      </c>
      <c r="R261" s="30" t="s">
        <v>595</v>
      </c>
      <c r="S261" s="32" t="s">
        <v>133</v>
      </c>
      <c r="T261" s="33" t="s">
        <v>600</v>
      </c>
      <c r="U261" s="33" t="s">
        <v>33</v>
      </c>
      <c r="V261" s="33" t="s">
        <v>601</v>
      </c>
      <c r="W261" s="33" t="s">
        <v>33</v>
      </c>
      <c r="X261" s="33" t="s">
        <v>33</v>
      </c>
      <c r="Y261" s="34" t="s">
        <v>33</v>
      </c>
    </row>
    <row r="262" spans="1:25" ht="22.8" x14ac:dyDescent="0.25">
      <c r="A262" s="36"/>
      <c r="B262" s="37"/>
      <c r="C262" s="38" t="s">
        <v>41</v>
      </c>
      <c r="D262" s="38"/>
      <c r="E262" s="38"/>
      <c r="F262" s="38" t="s">
        <v>553</v>
      </c>
      <c r="G262" s="38" t="s">
        <v>45</v>
      </c>
      <c r="H262" s="39">
        <v>11000</v>
      </c>
      <c r="I262" s="39">
        <v>11000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12000</v>
      </c>
      <c r="Q262" s="39">
        <v>12000</v>
      </c>
      <c r="R262" s="38"/>
      <c r="S262" s="40"/>
      <c r="T262" s="41"/>
      <c r="U262" s="41"/>
      <c r="V262" s="41"/>
      <c r="W262" s="41"/>
      <c r="X262" s="41"/>
      <c r="Y262" s="42"/>
    </row>
    <row r="263" spans="1:25" ht="22.8" x14ac:dyDescent="0.25">
      <c r="A263" s="36"/>
      <c r="B263" s="37"/>
      <c r="C263" s="38" t="s">
        <v>41</v>
      </c>
      <c r="D263" s="38"/>
      <c r="E263" s="38"/>
      <c r="F263" s="38" t="s">
        <v>566</v>
      </c>
      <c r="G263" s="38" t="s">
        <v>315</v>
      </c>
      <c r="H263" s="39">
        <v>4000</v>
      </c>
      <c r="I263" s="39">
        <v>4000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4000</v>
      </c>
      <c r="Q263" s="39">
        <v>4000</v>
      </c>
      <c r="R263" s="38"/>
      <c r="S263" s="40"/>
      <c r="T263" s="41"/>
      <c r="U263" s="41"/>
      <c r="V263" s="41"/>
      <c r="W263" s="41"/>
      <c r="X263" s="41"/>
      <c r="Y263" s="42"/>
    </row>
    <row r="264" spans="1:25" ht="22.8" x14ac:dyDescent="0.25">
      <c r="A264" s="36"/>
      <c r="B264" s="37"/>
      <c r="C264" s="38" t="s">
        <v>41</v>
      </c>
      <c r="D264" s="38"/>
      <c r="E264" s="38"/>
      <c r="F264" s="38" t="s">
        <v>566</v>
      </c>
      <c r="G264" s="38" t="s">
        <v>117</v>
      </c>
      <c r="H264" s="39">
        <v>700</v>
      </c>
      <c r="I264" s="39">
        <v>700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700</v>
      </c>
      <c r="Q264" s="39">
        <v>700</v>
      </c>
      <c r="R264" s="38"/>
      <c r="S264" s="40"/>
      <c r="T264" s="41"/>
      <c r="U264" s="41"/>
      <c r="V264" s="41"/>
      <c r="W264" s="41"/>
      <c r="X264" s="41"/>
      <c r="Y264" s="42"/>
    </row>
    <row r="265" spans="1:25" x14ac:dyDescent="0.25">
      <c r="A265" s="28" t="s">
        <v>602</v>
      </c>
      <c r="B265" s="29" t="s">
        <v>603</v>
      </c>
      <c r="C265" s="30"/>
      <c r="D265" s="30" t="s">
        <v>164</v>
      </c>
      <c r="E265" s="30" t="s">
        <v>589</v>
      </c>
      <c r="F265" s="30"/>
      <c r="G265" s="30"/>
      <c r="H265" s="35">
        <f t="shared" ref="H265:Q265" si="57">SUM(H266:H267)</f>
        <v>500000</v>
      </c>
      <c r="I265" s="35">
        <f t="shared" si="57"/>
        <v>500000</v>
      </c>
      <c r="J265" s="35">
        <f t="shared" si="57"/>
        <v>0</v>
      </c>
      <c r="K265" s="35">
        <f t="shared" si="57"/>
        <v>0</v>
      </c>
      <c r="L265" s="35">
        <f t="shared" si="57"/>
        <v>0</v>
      </c>
      <c r="M265" s="35">
        <f t="shared" si="57"/>
        <v>0</v>
      </c>
      <c r="N265" s="35">
        <f t="shared" si="57"/>
        <v>0</v>
      </c>
      <c r="O265" s="35">
        <f t="shared" si="57"/>
        <v>0</v>
      </c>
      <c r="P265" s="35">
        <f t="shared" si="57"/>
        <v>501000</v>
      </c>
      <c r="Q265" s="35">
        <f t="shared" si="57"/>
        <v>501000</v>
      </c>
      <c r="R265" s="30" t="s">
        <v>604</v>
      </c>
      <c r="S265" s="32" t="s">
        <v>133</v>
      </c>
      <c r="T265" s="33" t="s">
        <v>540</v>
      </c>
      <c r="U265" s="33" t="s">
        <v>33</v>
      </c>
      <c r="V265" s="33" t="s">
        <v>541</v>
      </c>
      <c r="W265" s="33" t="s">
        <v>33</v>
      </c>
      <c r="X265" s="33" t="s">
        <v>33</v>
      </c>
      <c r="Y265" s="34" t="s">
        <v>33</v>
      </c>
    </row>
    <row r="266" spans="1:25" ht="22.8" x14ac:dyDescent="0.25">
      <c r="A266" s="36"/>
      <c r="B266" s="37"/>
      <c r="C266" s="38" t="s">
        <v>41</v>
      </c>
      <c r="D266" s="38"/>
      <c r="E266" s="38"/>
      <c r="F266" s="38" t="s">
        <v>172</v>
      </c>
      <c r="G266" s="38" t="s">
        <v>117</v>
      </c>
      <c r="H266" s="39">
        <v>415000</v>
      </c>
      <c r="I266" s="39">
        <v>415000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415000</v>
      </c>
      <c r="Q266" s="39">
        <v>415000</v>
      </c>
      <c r="R266" s="38"/>
      <c r="S266" s="40"/>
      <c r="T266" s="41"/>
      <c r="U266" s="41"/>
      <c r="V266" s="41"/>
      <c r="W266" s="41"/>
      <c r="X266" s="41"/>
      <c r="Y266" s="42"/>
    </row>
    <row r="267" spans="1:25" ht="22.8" x14ac:dyDescent="0.25">
      <c r="A267" s="36"/>
      <c r="B267" s="37"/>
      <c r="C267" s="38" t="s">
        <v>41</v>
      </c>
      <c r="D267" s="38"/>
      <c r="E267" s="38"/>
      <c r="F267" s="38" t="s">
        <v>172</v>
      </c>
      <c r="G267" s="38" t="s">
        <v>45</v>
      </c>
      <c r="H267" s="39">
        <v>85000</v>
      </c>
      <c r="I267" s="39">
        <v>85000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86000</v>
      </c>
      <c r="Q267" s="39">
        <v>86000</v>
      </c>
      <c r="R267" s="38"/>
      <c r="S267" s="40"/>
      <c r="T267" s="41"/>
      <c r="U267" s="41"/>
      <c r="V267" s="41"/>
      <c r="W267" s="41"/>
      <c r="X267" s="41"/>
      <c r="Y267" s="42"/>
    </row>
    <row r="268" spans="1:25" ht="22.8" x14ac:dyDescent="0.25">
      <c r="A268" s="28" t="s">
        <v>605</v>
      </c>
      <c r="B268" s="29" t="s">
        <v>606</v>
      </c>
      <c r="C268" s="30" t="s">
        <v>41</v>
      </c>
      <c r="D268" s="30" t="s">
        <v>164</v>
      </c>
      <c r="E268" s="30" t="s">
        <v>607</v>
      </c>
      <c r="F268" s="30" t="s">
        <v>570</v>
      </c>
      <c r="G268" s="30" t="s">
        <v>117</v>
      </c>
      <c r="H268" s="31">
        <v>4000</v>
      </c>
      <c r="I268" s="31">
        <v>4000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4000</v>
      </c>
      <c r="Q268" s="31">
        <v>4000</v>
      </c>
      <c r="R268" s="30" t="s">
        <v>608</v>
      </c>
      <c r="S268" s="32" t="s">
        <v>37</v>
      </c>
      <c r="T268" s="33" t="s">
        <v>360</v>
      </c>
      <c r="U268" s="33" t="s">
        <v>33</v>
      </c>
      <c r="V268" s="33" t="s">
        <v>294</v>
      </c>
      <c r="W268" s="33" t="s">
        <v>33</v>
      </c>
      <c r="X268" s="33" t="s">
        <v>33</v>
      </c>
      <c r="Y268" s="34" t="s">
        <v>33</v>
      </c>
    </row>
    <row r="269" spans="1:25" ht="34.200000000000003" x14ac:dyDescent="0.25">
      <c r="A269" s="28" t="s">
        <v>609</v>
      </c>
      <c r="B269" s="29" t="s">
        <v>610</v>
      </c>
      <c r="C269" s="30" t="s">
        <v>41</v>
      </c>
      <c r="D269" s="30" t="s">
        <v>164</v>
      </c>
      <c r="E269" s="30" t="s">
        <v>559</v>
      </c>
      <c r="F269" s="30" t="s">
        <v>570</v>
      </c>
      <c r="G269" s="30" t="s">
        <v>45</v>
      </c>
      <c r="H269" s="31">
        <v>200000</v>
      </c>
      <c r="I269" s="31">
        <v>200000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250000</v>
      </c>
      <c r="Q269" s="31">
        <v>300000</v>
      </c>
      <c r="R269" s="30" t="s">
        <v>608</v>
      </c>
      <c r="S269" s="32" t="s">
        <v>37</v>
      </c>
      <c r="T269" s="33" t="s">
        <v>611</v>
      </c>
      <c r="U269" s="33" t="s">
        <v>33</v>
      </c>
      <c r="V269" s="33" t="s">
        <v>221</v>
      </c>
      <c r="W269" s="33" t="s">
        <v>33</v>
      </c>
      <c r="X269" s="33" t="s">
        <v>33</v>
      </c>
      <c r="Y269" s="34" t="s">
        <v>33</v>
      </c>
    </row>
    <row r="270" spans="1:25" ht="22.8" x14ac:dyDescent="0.25">
      <c r="A270" s="28" t="s">
        <v>612</v>
      </c>
      <c r="B270" s="29" t="s">
        <v>613</v>
      </c>
      <c r="C270" s="30" t="s">
        <v>41</v>
      </c>
      <c r="D270" s="30" t="s">
        <v>164</v>
      </c>
      <c r="E270" s="30" t="s">
        <v>589</v>
      </c>
      <c r="F270" s="30" t="s">
        <v>553</v>
      </c>
      <c r="G270" s="30" t="s">
        <v>45</v>
      </c>
      <c r="H270" s="31">
        <v>250000</v>
      </c>
      <c r="I270" s="31">
        <v>250000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250000</v>
      </c>
      <c r="Q270" s="31">
        <v>250000</v>
      </c>
      <c r="R270" s="30" t="s">
        <v>614</v>
      </c>
      <c r="S270" s="32" t="s">
        <v>37</v>
      </c>
      <c r="T270" s="33" t="s">
        <v>615</v>
      </c>
      <c r="U270" s="33" t="s">
        <v>33</v>
      </c>
      <c r="V270" s="33" t="s">
        <v>284</v>
      </c>
      <c r="W270" s="33" t="s">
        <v>33</v>
      </c>
      <c r="X270" s="33" t="s">
        <v>33</v>
      </c>
      <c r="Y270" s="34" t="s">
        <v>33</v>
      </c>
    </row>
    <row r="271" spans="1:25" ht="22.8" x14ac:dyDescent="0.25">
      <c r="A271" s="28" t="s">
        <v>616</v>
      </c>
      <c r="B271" s="29" t="s">
        <v>617</v>
      </c>
      <c r="C271" s="30" t="s">
        <v>41</v>
      </c>
      <c r="D271" s="30"/>
      <c r="E271" s="30" t="s">
        <v>578</v>
      </c>
      <c r="F271" s="30" t="s">
        <v>566</v>
      </c>
      <c r="G271" s="30" t="s">
        <v>45</v>
      </c>
      <c r="H271" s="31">
        <v>6000</v>
      </c>
      <c r="I271" s="31">
        <v>6000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6000</v>
      </c>
      <c r="Q271" s="31">
        <v>6000</v>
      </c>
      <c r="R271" s="30" t="s">
        <v>618</v>
      </c>
      <c r="S271" s="32" t="s">
        <v>31</v>
      </c>
      <c r="T271" s="33" t="s">
        <v>69</v>
      </c>
      <c r="U271" s="33" t="s">
        <v>33</v>
      </c>
      <c r="V271" s="33" t="s">
        <v>69</v>
      </c>
      <c r="W271" s="33" t="s">
        <v>33</v>
      </c>
      <c r="X271" s="33" t="s">
        <v>33</v>
      </c>
      <c r="Y271" s="34" t="s">
        <v>33</v>
      </c>
    </row>
    <row r="272" spans="1:25" ht="34.200000000000003" x14ac:dyDescent="0.25">
      <c r="A272" s="28" t="s">
        <v>619</v>
      </c>
      <c r="B272" s="29" t="s">
        <v>620</v>
      </c>
      <c r="C272" s="30" t="s">
        <v>41</v>
      </c>
      <c r="D272" s="30"/>
      <c r="E272" s="30" t="s">
        <v>578</v>
      </c>
      <c r="F272" s="30" t="s">
        <v>621</v>
      </c>
      <c r="G272" s="30" t="s">
        <v>117</v>
      </c>
      <c r="H272" s="31">
        <v>60000</v>
      </c>
      <c r="I272" s="31">
        <v>60000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50000</v>
      </c>
      <c r="Q272" s="31">
        <v>40000</v>
      </c>
      <c r="R272" s="30" t="s">
        <v>622</v>
      </c>
      <c r="S272" s="32" t="s">
        <v>133</v>
      </c>
      <c r="T272" s="33" t="s">
        <v>33</v>
      </c>
      <c r="U272" s="33" t="s">
        <v>33</v>
      </c>
      <c r="V272" s="33" t="s">
        <v>33</v>
      </c>
      <c r="W272" s="33" t="s">
        <v>33</v>
      </c>
      <c r="X272" s="33" t="s">
        <v>33</v>
      </c>
      <c r="Y272" s="34" t="s">
        <v>33</v>
      </c>
    </row>
    <row r="273" spans="1:25" ht="45.6" x14ac:dyDescent="0.25">
      <c r="A273" s="28" t="s">
        <v>623</v>
      </c>
      <c r="B273" s="29" t="s">
        <v>624</v>
      </c>
      <c r="C273" s="30" t="s">
        <v>41</v>
      </c>
      <c r="D273" s="30"/>
      <c r="E273" s="30" t="s">
        <v>578</v>
      </c>
      <c r="F273" s="30" t="s">
        <v>621</v>
      </c>
      <c r="G273" s="30" t="s">
        <v>117</v>
      </c>
      <c r="H273" s="31">
        <v>1000</v>
      </c>
      <c r="I273" s="31">
        <v>1000</v>
      </c>
      <c r="J273" s="31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500</v>
      </c>
      <c r="Q273" s="31">
        <v>500</v>
      </c>
      <c r="R273" s="30" t="s">
        <v>625</v>
      </c>
      <c r="S273" s="32" t="s">
        <v>133</v>
      </c>
      <c r="T273" s="33" t="s">
        <v>33</v>
      </c>
      <c r="U273" s="33" t="s">
        <v>33</v>
      </c>
      <c r="V273" s="33" t="s">
        <v>33</v>
      </c>
      <c r="W273" s="33" t="s">
        <v>33</v>
      </c>
      <c r="X273" s="33" t="s">
        <v>33</v>
      </c>
      <c r="Y273" s="34" t="s">
        <v>33</v>
      </c>
    </row>
    <row r="274" spans="1:25" ht="34.200000000000003" x14ac:dyDescent="0.25">
      <c r="A274" s="14" t="s">
        <v>626</v>
      </c>
      <c r="B274" s="15" t="s">
        <v>627</v>
      </c>
      <c r="C274" s="16"/>
      <c r="D274" s="16" t="s">
        <v>164</v>
      </c>
      <c r="E274" s="16" t="s">
        <v>165</v>
      </c>
      <c r="F274" s="16"/>
      <c r="G274" s="16"/>
      <c r="H274" s="17">
        <f t="shared" ref="H274:Q274" si="58">H275+H297</f>
        <v>7220081</v>
      </c>
      <c r="I274" s="17">
        <f t="shared" si="58"/>
        <v>7166081</v>
      </c>
      <c r="J274" s="17">
        <f t="shared" si="58"/>
        <v>4544583.42</v>
      </c>
      <c r="K274" s="17">
        <f t="shared" si="58"/>
        <v>54000</v>
      </c>
      <c r="L274" s="17">
        <f t="shared" si="58"/>
        <v>0</v>
      </c>
      <c r="M274" s="17">
        <f t="shared" si="58"/>
        <v>0</v>
      </c>
      <c r="N274" s="17">
        <f t="shared" si="58"/>
        <v>0</v>
      </c>
      <c r="O274" s="17">
        <f t="shared" si="58"/>
        <v>0</v>
      </c>
      <c r="P274" s="17">
        <f t="shared" si="58"/>
        <v>7601419</v>
      </c>
      <c r="Q274" s="17">
        <f t="shared" si="58"/>
        <v>7879709</v>
      </c>
      <c r="R274" s="16" t="s">
        <v>628</v>
      </c>
      <c r="S274" s="18" t="s">
        <v>133</v>
      </c>
      <c r="T274" s="19" t="s">
        <v>629</v>
      </c>
      <c r="U274" s="19" t="s">
        <v>33</v>
      </c>
      <c r="V274" s="19" t="s">
        <v>630</v>
      </c>
      <c r="W274" s="19" t="s">
        <v>33</v>
      </c>
      <c r="X274" s="19" t="s">
        <v>33</v>
      </c>
      <c r="Y274" s="20" t="s">
        <v>33</v>
      </c>
    </row>
    <row r="275" spans="1:25" ht="34.200000000000003" x14ac:dyDescent="0.25">
      <c r="A275" s="21" t="s">
        <v>631</v>
      </c>
      <c r="B275" s="22" t="s">
        <v>632</v>
      </c>
      <c r="C275" s="23"/>
      <c r="D275" s="23" t="s">
        <v>164</v>
      </c>
      <c r="E275" s="23" t="s">
        <v>165</v>
      </c>
      <c r="F275" s="23"/>
      <c r="G275" s="23"/>
      <c r="H275" s="24">
        <f t="shared" ref="H275:Q275" si="59">H276+H279+H282+H283+H286+H289+H290+H291+H292+H295+H296</f>
        <v>1144000</v>
      </c>
      <c r="I275" s="24">
        <f t="shared" si="59"/>
        <v>1144000</v>
      </c>
      <c r="J275" s="24">
        <f t="shared" si="59"/>
        <v>0</v>
      </c>
      <c r="K275" s="24">
        <f t="shared" si="59"/>
        <v>0</v>
      </c>
      <c r="L275" s="24">
        <f t="shared" si="59"/>
        <v>0</v>
      </c>
      <c r="M275" s="24">
        <f t="shared" si="59"/>
        <v>0</v>
      </c>
      <c r="N275" s="24">
        <f t="shared" si="59"/>
        <v>0</v>
      </c>
      <c r="O275" s="24">
        <f t="shared" si="59"/>
        <v>0</v>
      </c>
      <c r="P275" s="24">
        <f t="shared" si="59"/>
        <v>1179455</v>
      </c>
      <c r="Q275" s="24">
        <f t="shared" si="59"/>
        <v>1199455</v>
      </c>
      <c r="R275" s="23" t="s">
        <v>633</v>
      </c>
      <c r="S275" s="25" t="s">
        <v>31</v>
      </c>
      <c r="T275" s="26" t="s">
        <v>69</v>
      </c>
      <c r="U275" s="26" t="s">
        <v>33</v>
      </c>
      <c r="V275" s="26" t="s">
        <v>69</v>
      </c>
      <c r="W275" s="26" t="s">
        <v>33</v>
      </c>
      <c r="X275" s="26" t="s">
        <v>33</v>
      </c>
      <c r="Y275" s="27" t="s">
        <v>33</v>
      </c>
    </row>
    <row r="276" spans="1:25" ht="22.8" x14ac:dyDescent="0.25">
      <c r="A276" s="28" t="s">
        <v>634</v>
      </c>
      <c r="B276" s="29" t="s">
        <v>635</v>
      </c>
      <c r="C276" s="30"/>
      <c r="D276" s="30" t="s">
        <v>164</v>
      </c>
      <c r="E276" s="30" t="s">
        <v>636</v>
      </c>
      <c r="F276" s="30"/>
      <c r="G276" s="30"/>
      <c r="H276" s="35">
        <f t="shared" ref="H276:Q276" si="60">SUM(H277:H278)</f>
        <v>405000</v>
      </c>
      <c r="I276" s="35">
        <f t="shared" si="60"/>
        <v>405000</v>
      </c>
      <c r="J276" s="35">
        <f t="shared" si="60"/>
        <v>0</v>
      </c>
      <c r="K276" s="35">
        <f t="shared" si="60"/>
        <v>0</v>
      </c>
      <c r="L276" s="35">
        <f t="shared" si="60"/>
        <v>0</v>
      </c>
      <c r="M276" s="35">
        <f t="shared" si="60"/>
        <v>0</v>
      </c>
      <c r="N276" s="35">
        <f t="shared" si="60"/>
        <v>0</v>
      </c>
      <c r="O276" s="35">
        <f t="shared" si="60"/>
        <v>0</v>
      </c>
      <c r="P276" s="35">
        <f t="shared" si="60"/>
        <v>405000</v>
      </c>
      <c r="Q276" s="35">
        <f t="shared" si="60"/>
        <v>425000</v>
      </c>
      <c r="R276" s="30" t="s">
        <v>637</v>
      </c>
      <c r="S276" s="32" t="s">
        <v>133</v>
      </c>
      <c r="T276" s="33" t="s">
        <v>638</v>
      </c>
      <c r="U276" s="33" t="s">
        <v>33</v>
      </c>
      <c r="V276" s="33" t="s">
        <v>639</v>
      </c>
      <c r="W276" s="33" t="s">
        <v>33</v>
      </c>
      <c r="X276" s="33" t="s">
        <v>33</v>
      </c>
      <c r="Y276" s="34" t="s">
        <v>33</v>
      </c>
    </row>
    <row r="277" spans="1:25" ht="22.8" x14ac:dyDescent="0.25">
      <c r="A277" s="36"/>
      <c r="B277" s="37"/>
      <c r="C277" s="38" t="s">
        <v>41</v>
      </c>
      <c r="D277" s="38"/>
      <c r="E277" s="38"/>
      <c r="F277" s="38" t="s">
        <v>169</v>
      </c>
      <c r="G277" s="38" t="s">
        <v>117</v>
      </c>
      <c r="H277" s="39">
        <v>200000</v>
      </c>
      <c r="I277" s="39">
        <v>200000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200000</v>
      </c>
      <c r="Q277" s="39">
        <v>220000</v>
      </c>
      <c r="R277" s="38"/>
      <c r="S277" s="40"/>
      <c r="T277" s="41"/>
      <c r="U277" s="41"/>
      <c r="V277" s="41"/>
      <c r="W277" s="41"/>
      <c r="X277" s="41"/>
      <c r="Y277" s="42"/>
    </row>
    <row r="278" spans="1:25" ht="22.8" x14ac:dyDescent="0.25">
      <c r="A278" s="36"/>
      <c r="B278" s="37"/>
      <c r="C278" s="38" t="s">
        <v>41</v>
      </c>
      <c r="D278" s="38"/>
      <c r="E278" s="38"/>
      <c r="F278" s="38" t="s">
        <v>169</v>
      </c>
      <c r="G278" s="38" t="s">
        <v>45</v>
      </c>
      <c r="H278" s="39">
        <v>205000</v>
      </c>
      <c r="I278" s="39">
        <v>205000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205000</v>
      </c>
      <c r="Q278" s="39">
        <v>205000</v>
      </c>
      <c r="R278" s="38"/>
      <c r="S278" s="40"/>
      <c r="T278" s="41"/>
      <c r="U278" s="41"/>
      <c r="V278" s="41"/>
      <c r="W278" s="41"/>
      <c r="X278" s="41"/>
      <c r="Y278" s="42"/>
    </row>
    <row r="279" spans="1:25" x14ac:dyDescent="0.25">
      <c r="A279" s="28" t="s">
        <v>640</v>
      </c>
      <c r="B279" s="29" t="s">
        <v>641</v>
      </c>
      <c r="C279" s="30"/>
      <c r="D279" s="30" t="s">
        <v>164</v>
      </c>
      <c r="E279" s="30" t="s">
        <v>589</v>
      </c>
      <c r="F279" s="30"/>
      <c r="G279" s="30"/>
      <c r="H279" s="35">
        <f t="shared" ref="H279:Q279" si="61">SUM(H280:H281)</f>
        <v>254000</v>
      </c>
      <c r="I279" s="35">
        <f t="shared" si="61"/>
        <v>254000</v>
      </c>
      <c r="J279" s="35">
        <f t="shared" si="61"/>
        <v>0</v>
      </c>
      <c r="K279" s="35">
        <f t="shared" si="61"/>
        <v>0</v>
      </c>
      <c r="L279" s="35">
        <f t="shared" si="61"/>
        <v>0</v>
      </c>
      <c r="M279" s="35">
        <f t="shared" si="61"/>
        <v>0</v>
      </c>
      <c r="N279" s="35">
        <f t="shared" si="61"/>
        <v>0</v>
      </c>
      <c r="O279" s="35">
        <f t="shared" si="61"/>
        <v>0</v>
      </c>
      <c r="P279" s="35">
        <f t="shared" si="61"/>
        <v>254000</v>
      </c>
      <c r="Q279" s="35">
        <f t="shared" si="61"/>
        <v>254000</v>
      </c>
      <c r="R279" s="30" t="s">
        <v>569</v>
      </c>
      <c r="S279" s="32" t="s">
        <v>37</v>
      </c>
      <c r="T279" s="33" t="s">
        <v>360</v>
      </c>
      <c r="U279" s="33" t="s">
        <v>33</v>
      </c>
      <c r="V279" s="33" t="s">
        <v>642</v>
      </c>
      <c r="W279" s="33" t="s">
        <v>33</v>
      </c>
      <c r="X279" s="33" t="s">
        <v>33</v>
      </c>
      <c r="Y279" s="34" t="s">
        <v>33</v>
      </c>
    </row>
    <row r="280" spans="1:25" ht="22.8" x14ac:dyDescent="0.25">
      <c r="A280" s="36"/>
      <c r="B280" s="37"/>
      <c r="C280" s="38" t="s">
        <v>41</v>
      </c>
      <c r="D280" s="38"/>
      <c r="E280" s="38"/>
      <c r="F280" s="38" t="s">
        <v>643</v>
      </c>
      <c r="G280" s="38" t="s">
        <v>45</v>
      </c>
      <c r="H280" s="39">
        <v>75000</v>
      </c>
      <c r="I280" s="39">
        <v>75000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75000</v>
      </c>
      <c r="Q280" s="39">
        <v>75000</v>
      </c>
      <c r="R280" s="38"/>
      <c r="S280" s="40"/>
      <c r="T280" s="41"/>
      <c r="U280" s="41"/>
      <c r="V280" s="41"/>
      <c r="W280" s="41"/>
      <c r="X280" s="41"/>
      <c r="Y280" s="42"/>
    </row>
    <row r="281" spans="1:25" ht="22.8" x14ac:dyDescent="0.25">
      <c r="A281" s="36"/>
      <c r="B281" s="37"/>
      <c r="C281" s="38" t="s">
        <v>41</v>
      </c>
      <c r="D281" s="38"/>
      <c r="E281" s="38"/>
      <c r="F281" s="38" t="s">
        <v>643</v>
      </c>
      <c r="G281" s="38" t="s">
        <v>117</v>
      </c>
      <c r="H281" s="39">
        <v>179000</v>
      </c>
      <c r="I281" s="39">
        <v>179000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179000</v>
      </c>
      <c r="Q281" s="39">
        <v>179000</v>
      </c>
      <c r="R281" s="38"/>
      <c r="S281" s="40"/>
      <c r="T281" s="41"/>
      <c r="U281" s="41"/>
      <c r="V281" s="41"/>
      <c r="W281" s="41"/>
      <c r="X281" s="41"/>
      <c r="Y281" s="42"/>
    </row>
    <row r="282" spans="1:25" ht="22.8" x14ac:dyDescent="0.25">
      <c r="A282" s="28" t="s">
        <v>644</v>
      </c>
      <c r="B282" s="29" t="s">
        <v>645</v>
      </c>
      <c r="C282" s="30" t="s">
        <v>41</v>
      </c>
      <c r="D282" s="30" t="s">
        <v>164</v>
      </c>
      <c r="E282" s="30" t="s">
        <v>589</v>
      </c>
      <c r="F282" s="30" t="s">
        <v>412</v>
      </c>
      <c r="G282" s="30" t="s">
        <v>45</v>
      </c>
      <c r="H282" s="31">
        <v>20000</v>
      </c>
      <c r="I282" s="31">
        <v>20000</v>
      </c>
      <c r="J282" s="31">
        <v>0</v>
      </c>
      <c r="K282" s="31">
        <v>0</v>
      </c>
      <c r="L282" s="31">
        <v>0</v>
      </c>
      <c r="M282" s="31">
        <v>0</v>
      </c>
      <c r="N282" s="31">
        <v>0</v>
      </c>
      <c r="O282" s="31">
        <v>0</v>
      </c>
      <c r="P282" s="31">
        <v>20000</v>
      </c>
      <c r="Q282" s="31">
        <v>20000</v>
      </c>
      <c r="R282" s="30" t="s">
        <v>569</v>
      </c>
      <c r="S282" s="32" t="s">
        <v>37</v>
      </c>
      <c r="T282" s="33" t="s">
        <v>350</v>
      </c>
      <c r="U282" s="33" t="s">
        <v>33</v>
      </c>
      <c r="V282" s="33" t="s">
        <v>350</v>
      </c>
      <c r="W282" s="33" t="s">
        <v>33</v>
      </c>
      <c r="X282" s="33" t="s">
        <v>33</v>
      </c>
      <c r="Y282" s="34" t="s">
        <v>33</v>
      </c>
    </row>
    <row r="283" spans="1:25" ht="22.8" x14ac:dyDescent="0.25">
      <c r="A283" s="28" t="s">
        <v>646</v>
      </c>
      <c r="B283" s="29" t="s">
        <v>647</v>
      </c>
      <c r="C283" s="30"/>
      <c r="D283" s="30" t="s">
        <v>164</v>
      </c>
      <c r="E283" s="30" t="s">
        <v>589</v>
      </c>
      <c r="F283" s="30"/>
      <c r="G283" s="30"/>
      <c r="H283" s="35">
        <f t="shared" ref="H283:Q283" si="62">SUM(H284:H285)</f>
        <v>72000</v>
      </c>
      <c r="I283" s="35">
        <f t="shared" si="62"/>
        <v>72000</v>
      </c>
      <c r="J283" s="35">
        <f t="shared" si="62"/>
        <v>0</v>
      </c>
      <c r="K283" s="35">
        <f t="shared" si="62"/>
        <v>0</v>
      </c>
      <c r="L283" s="35">
        <f t="shared" si="62"/>
        <v>0</v>
      </c>
      <c r="M283" s="35">
        <f t="shared" si="62"/>
        <v>0</v>
      </c>
      <c r="N283" s="35">
        <f t="shared" si="62"/>
        <v>0</v>
      </c>
      <c r="O283" s="35">
        <f t="shared" si="62"/>
        <v>0</v>
      </c>
      <c r="P283" s="35">
        <f t="shared" si="62"/>
        <v>72000</v>
      </c>
      <c r="Q283" s="35">
        <f t="shared" si="62"/>
        <v>72000</v>
      </c>
      <c r="R283" s="30" t="s">
        <v>569</v>
      </c>
      <c r="S283" s="32" t="s">
        <v>37</v>
      </c>
      <c r="T283" s="33" t="s">
        <v>648</v>
      </c>
      <c r="U283" s="33" t="s">
        <v>33</v>
      </c>
      <c r="V283" s="33" t="s">
        <v>350</v>
      </c>
      <c r="W283" s="33" t="s">
        <v>33</v>
      </c>
      <c r="X283" s="33" t="s">
        <v>33</v>
      </c>
      <c r="Y283" s="34" t="s">
        <v>33</v>
      </c>
    </row>
    <row r="284" spans="1:25" ht="22.8" x14ac:dyDescent="0.25">
      <c r="A284" s="36"/>
      <c r="B284" s="37"/>
      <c r="C284" s="38" t="s">
        <v>41</v>
      </c>
      <c r="D284" s="38"/>
      <c r="E284" s="38"/>
      <c r="F284" s="38" t="s">
        <v>649</v>
      </c>
      <c r="G284" s="38" t="s">
        <v>117</v>
      </c>
      <c r="H284" s="39">
        <v>60000</v>
      </c>
      <c r="I284" s="39">
        <v>60000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60000</v>
      </c>
      <c r="Q284" s="39">
        <v>60000</v>
      </c>
      <c r="R284" s="38"/>
      <c r="S284" s="40"/>
      <c r="T284" s="41"/>
      <c r="U284" s="41"/>
      <c r="V284" s="41"/>
      <c r="W284" s="41"/>
      <c r="X284" s="41"/>
      <c r="Y284" s="42"/>
    </row>
    <row r="285" spans="1:25" ht="22.8" x14ac:dyDescent="0.25">
      <c r="A285" s="36"/>
      <c r="B285" s="37"/>
      <c r="C285" s="38" t="s">
        <v>41</v>
      </c>
      <c r="D285" s="38"/>
      <c r="E285" s="38"/>
      <c r="F285" s="38" t="s">
        <v>649</v>
      </c>
      <c r="G285" s="38" t="s">
        <v>45</v>
      </c>
      <c r="H285" s="39">
        <v>12000</v>
      </c>
      <c r="I285" s="39">
        <v>12000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12000</v>
      </c>
      <c r="Q285" s="39">
        <v>12000</v>
      </c>
      <c r="R285" s="38"/>
      <c r="S285" s="40"/>
      <c r="T285" s="41"/>
      <c r="U285" s="41"/>
      <c r="V285" s="41"/>
      <c r="W285" s="41"/>
      <c r="X285" s="41"/>
      <c r="Y285" s="42"/>
    </row>
    <row r="286" spans="1:25" ht="22.8" x14ac:dyDescent="0.25">
      <c r="A286" s="28" t="s">
        <v>650</v>
      </c>
      <c r="B286" s="29" t="s">
        <v>651</v>
      </c>
      <c r="C286" s="30"/>
      <c r="D286" s="30" t="s">
        <v>164</v>
      </c>
      <c r="E286" s="30" t="s">
        <v>589</v>
      </c>
      <c r="F286" s="30"/>
      <c r="G286" s="30"/>
      <c r="H286" s="35">
        <f t="shared" ref="H286:Q286" si="63">SUM(H287:H288)</f>
        <v>45000</v>
      </c>
      <c r="I286" s="35">
        <f t="shared" si="63"/>
        <v>45000</v>
      </c>
      <c r="J286" s="35">
        <f t="shared" si="63"/>
        <v>0</v>
      </c>
      <c r="K286" s="35">
        <f t="shared" si="63"/>
        <v>0</v>
      </c>
      <c r="L286" s="35">
        <f t="shared" si="63"/>
        <v>0</v>
      </c>
      <c r="M286" s="35">
        <f t="shared" si="63"/>
        <v>0</v>
      </c>
      <c r="N286" s="35">
        <f t="shared" si="63"/>
        <v>0</v>
      </c>
      <c r="O286" s="35">
        <f t="shared" si="63"/>
        <v>0</v>
      </c>
      <c r="P286" s="35">
        <f t="shared" si="63"/>
        <v>45000</v>
      </c>
      <c r="Q286" s="35">
        <f t="shared" si="63"/>
        <v>45000</v>
      </c>
      <c r="R286" s="30" t="s">
        <v>652</v>
      </c>
      <c r="S286" s="32" t="s">
        <v>37</v>
      </c>
      <c r="T286" s="33" t="s">
        <v>350</v>
      </c>
      <c r="U286" s="33" t="s">
        <v>33</v>
      </c>
      <c r="V286" s="33" t="s">
        <v>350</v>
      </c>
      <c r="W286" s="33" t="s">
        <v>33</v>
      </c>
      <c r="X286" s="33" t="s">
        <v>33</v>
      </c>
      <c r="Y286" s="34" t="s">
        <v>33</v>
      </c>
    </row>
    <row r="287" spans="1:25" ht="22.8" x14ac:dyDescent="0.25">
      <c r="A287" s="36"/>
      <c r="B287" s="37"/>
      <c r="C287" s="38" t="s">
        <v>41</v>
      </c>
      <c r="D287" s="38"/>
      <c r="E287" s="38"/>
      <c r="F287" s="38" t="s">
        <v>649</v>
      </c>
      <c r="G287" s="38" t="s">
        <v>117</v>
      </c>
      <c r="H287" s="39">
        <v>25000</v>
      </c>
      <c r="I287" s="39">
        <v>25000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25000</v>
      </c>
      <c r="Q287" s="39">
        <v>25000</v>
      </c>
      <c r="R287" s="38"/>
      <c r="S287" s="40"/>
      <c r="T287" s="41"/>
      <c r="U287" s="41"/>
      <c r="V287" s="41"/>
      <c r="W287" s="41"/>
      <c r="X287" s="41"/>
      <c r="Y287" s="42"/>
    </row>
    <row r="288" spans="1:25" ht="22.8" x14ac:dyDescent="0.25">
      <c r="A288" s="36"/>
      <c r="B288" s="37"/>
      <c r="C288" s="38" t="s">
        <v>41</v>
      </c>
      <c r="D288" s="38"/>
      <c r="E288" s="38"/>
      <c r="F288" s="38" t="s">
        <v>649</v>
      </c>
      <c r="G288" s="38" t="s">
        <v>45</v>
      </c>
      <c r="H288" s="39">
        <v>20000</v>
      </c>
      <c r="I288" s="39">
        <v>20000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20000</v>
      </c>
      <c r="Q288" s="39">
        <v>20000</v>
      </c>
      <c r="R288" s="38"/>
      <c r="S288" s="40"/>
      <c r="T288" s="41"/>
      <c r="U288" s="41"/>
      <c r="V288" s="41"/>
      <c r="W288" s="41"/>
      <c r="X288" s="41"/>
      <c r="Y288" s="42"/>
    </row>
    <row r="289" spans="1:25" ht="34.200000000000003" x14ac:dyDescent="0.25">
      <c r="A289" s="28" t="s">
        <v>653</v>
      </c>
      <c r="B289" s="29" t="s">
        <v>654</v>
      </c>
      <c r="C289" s="30" t="s">
        <v>41</v>
      </c>
      <c r="D289" s="30" t="s">
        <v>164</v>
      </c>
      <c r="E289" s="30" t="s">
        <v>655</v>
      </c>
      <c r="F289" s="30" t="s">
        <v>621</v>
      </c>
      <c r="G289" s="30" t="s">
        <v>315</v>
      </c>
      <c r="H289" s="31">
        <v>30000</v>
      </c>
      <c r="I289" s="31">
        <v>30000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30000</v>
      </c>
      <c r="Q289" s="31">
        <v>30000</v>
      </c>
      <c r="R289" s="30" t="s">
        <v>656</v>
      </c>
      <c r="S289" s="32" t="s">
        <v>133</v>
      </c>
      <c r="T289" s="33" t="s">
        <v>657</v>
      </c>
      <c r="U289" s="33" t="s">
        <v>33</v>
      </c>
      <c r="V289" s="33" t="s">
        <v>658</v>
      </c>
      <c r="W289" s="33" t="s">
        <v>33</v>
      </c>
      <c r="X289" s="33" t="s">
        <v>33</v>
      </c>
      <c r="Y289" s="34" t="s">
        <v>33</v>
      </c>
    </row>
    <row r="290" spans="1:25" ht="22.8" x14ac:dyDescent="0.25">
      <c r="A290" s="28" t="s">
        <v>659</v>
      </c>
      <c r="B290" s="29" t="s">
        <v>660</v>
      </c>
      <c r="C290" s="30" t="s">
        <v>41</v>
      </c>
      <c r="D290" s="30" t="s">
        <v>164</v>
      </c>
      <c r="E290" s="30" t="s">
        <v>589</v>
      </c>
      <c r="F290" s="30" t="s">
        <v>661</v>
      </c>
      <c r="G290" s="30" t="s">
        <v>45</v>
      </c>
      <c r="H290" s="31">
        <v>100000</v>
      </c>
      <c r="I290" s="31">
        <v>100000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135455</v>
      </c>
      <c r="Q290" s="31">
        <v>135455</v>
      </c>
      <c r="R290" s="30" t="s">
        <v>662</v>
      </c>
      <c r="S290" s="32" t="s">
        <v>133</v>
      </c>
      <c r="T290" s="33" t="s">
        <v>663</v>
      </c>
      <c r="U290" s="33" t="s">
        <v>33</v>
      </c>
      <c r="V290" s="33" t="s">
        <v>409</v>
      </c>
      <c r="W290" s="33" t="s">
        <v>33</v>
      </c>
      <c r="X290" s="33" t="s">
        <v>33</v>
      </c>
      <c r="Y290" s="34" t="s">
        <v>33</v>
      </c>
    </row>
    <row r="291" spans="1:25" ht="45.6" x14ac:dyDescent="0.25">
      <c r="A291" s="28" t="s">
        <v>664</v>
      </c>
      <c r="B291" s="29" t="s">
        <v>665</v>
      </c>
      <c r="C291" s="30"/>
      <c r="D291" s="30" t="s">
        <v>164</v>
      </c>
      <c r="E291" s="30" t="s">
        <v>165</v>
      </c>
      <c r="F291" s="30"/>
      <c r="G291" s="30"/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0" t="s">
        <v>666</v>
      </c>
      <c r="S291" s="32" t="s">
        <v>37</v>
      </c>
      <c r="T291" s="33" t="s">
        <v>83</v>
      </c>
      <c r="U291" s="33" t="s">
        <v>33</v>
      </c>
      <c r="V291" s="33" t="s">
        <v>83</v>
      </c>
      <c r="W291" s="33" t="s">
        <v>33</v>
      </c>
      <c r="X291" s="33" t="s">
        <v>33</v>
      </c>
      <c r="Y291" s="34" t="s">
        <v>33</v>
      </c>
    </row>
    <row r="292" spans="1:25" ht="22.8" x14ac:dyDescent="0.25">
      <c r="A292" s="28" t="s">
        <v>667</v>
      </c>
      <c r="B292" s="29" t="s">
        <v>668</v>
      </c>
      <c r="C292" s="30"/>
      <c r="D292" s="30" t="s">
        <v>164</v>
      </c>
      <c r="E292" s="30" t="s">
        <v>165</v>
      </c>
      <c r="F292" s="30"/>
      <c r="G292" s="30"/>
      <c r="H292" s="35">
        <f t="shared" ref="H292:Q292" si="64">SUM(H293:H294)</f>
        <v>130000</v>
      </c>
      <c r="I292" s="35">
        <f t="shared" si="64"/>
        <v>130000</v>
      </c>
      <c r="J292" s="35">
        <f t="shared" si="64"/>
        <v>0</v>
      </c>
      <c r="K292" s="35">
        <f t="shared" si="64"/>
        <v>0</v>
      </c>
      <c r="L292" s="35">
        <f t="shared" si="64"/>
        <v>0</v>
      </c>
      <c r="M292" s="35">
        <f t="shared" si="64"/>
        <v>0</v>
      </c>
      <c r="N292" s="35">
        <f t="shared" si="64"/>
        <v>0</v>
      </c>
      <c r="O292" s="35">
        <f t="shared" si="64"/>
        <v>0</v>
      </c>
      <c r="P292" s="35">
        <f t="shared" si="64"/>
        <v>130000</v>
      </c>
      <c r="Q292" s="35">
        <f t="shared" si="64"/>
        <v>130000</v>
      </c>
      <c r="R292" s="30" t="s">
        <v>669</v>
      </c>
      <c r="S292" s="32" t="s">
        <v>31</v>
      </c>
      <c r="T292" s="33" t="s">
        <v>69</v>
      </c>
      <c r="U292" s="33" t="s">
        <v>33</v>
      </c>
      <c r="V292" s="33" t="s">
        <v>69</v>
      </c>
      <c r="W292" s="33" t="s">
        <v>33</v>
      </c>
      <c r="X292" s="33" t="s">
        <v>33</v>
      </c>
      <c r="Y292" s="34" t="s">
        <v>33</v>
      </c>
    </row>
    <row r="293" spans="1:25" ht="22.8" x14ac:dyDescent="0.25">
      <c r="A293" s="36"/>
      <c r="B293" s="37"/>
      <c r="C293" s="38" t="s">
        <v>41</v>
      </c>
      <c r="D293" s="38"/>
      <c r="E293" s="38"/>
      <c r="F293" s="38" t="s">
        <v>500</v>
      </c>
      <c r="G293" s="38" t="s">
        <v>117</v>
      </c>
      <c r="H293" s="39">
        <v>100000</v>
      </c>
      <c r="I293" s="39">
        <v>100000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100000</v>
      </c>
      <c r="Q293" s="39">
        <v>100000</v>
      </c>
      <c r="R293" s="38"/>
      <c r="S293" s="40"/>
      <c r="T293" s="41"/>
      <c r="U293" s="41"/>
      <c r="V293" s="41"/>
      <c r="W293" s="41"/>
      <c r="X293" s="41"/>
      <c r="Y293" s="42"/>
    </row>
    <row r="294" spans="1:25" ht="22.8" x14ac:dyDescent="0.25">
      <c r="A294" s="36"/>
      <c r="B294" s="37"/>
      <c r="C294" s="38" t="s">
        <v>41</v>
      </c>
      <c r="D294" s="38"/>
      <c r="E294" s="38"/>
      <c r="F294" s="38" t="s">
        <v>500</v>
      </c>
      <c r="G294" s="38" t="s">
        <v>45</v>
      </c>
      <c r="H294" s="39">
        <v>30000</v>
      </c>
      <c r="I294" s="39">
        <v>30000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30000</v>
      </c>
      <c r="Q294" s="39">
        <v>30000</v>
      </c>
      <c r="R294" s="38"/>
      <c r="S294" s="40"/>
      <c r="T294" s="41"/>
      <c r="U294" s="41"/>
      <c r="V294" s="41"/>
      <c r="W294" s="41"/>
      <c r="X294" s="41"/>
      <c r="Y294" s="42"/>
    </row>
    <row r="295" spans="1:25" ht="34.200000000000003" x14ac:dyDescent="0.25">
      <c r="A295" s="28" t="s">
        <v>670</v>
      </c>
      <c r="B295" s="29" t="s">
        <v>671</v>
      </c>
      <c r="C295" s="30" t="s">
        <v>41</v>
      </c>
      <c r="D295" s="30" t="s">
        <v>164</v>
      </c>
      <c r="E295" s="30" t="s">
        <v>672</v>
      </c>
      <c r="F295" s="30" t="s">
        <v>673</v>
      </c>
      <c r="G295" s="30" t="s">
        <v>117</v>
      </c>
      <c r="H295" s="31">
        <v>83000</v>
      </c>
      <c r="I295" s="31">
        <v>83000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0</v>
      </c>
      <c r="P295" s="31">
        <v>83000</v>
      </c>
      <c r="Q295" s="31">
        <v>83000</v>
      </c>
      <c r="R295" s="30" t="s">
        <v>674</v>
      </c>
      <c r="S295" s="32" t="s">
        <v>37</v>
      </c>
      <c r="T295" s="33" t="s">
        <v>47</v>
      </c>
      <c r="U295" s="33" t="s">
        <v>33</v>
      </c>
      <c r="V295" s="33" t="s">
        <v>47</v>
      </c>
      <c r="W295" s="33" t="s">
        <v>33</v>
      </c>
      <c r="X295" s="33" t="s">
        <v>33</v>
      </c>
      <c r="Y295" s="34" t="s">
        <v>33</v>
      </c>
    </row>
    <row r="296" spans="1:25" ht="34.200000000000003" x14ac:dyDescent="0.25">
      <c r="A296" s="28" t="s">
        <v>675</v>
      </c>
      <c r="B296" s="29" t="s">
        <v>676</v>
      </c>
      <c r="C296" s="30" t="s">
        <v>41</v>
      </c>
      <c r="D296" s="30"/>
      <c r="E296" s="30"/>
      <c r="F296" s="30" t="s">
        <v>677</v>
      </c>
      <c r="G296" s="30" t="s">
        <v>45</v>
      </c>
      <c r="H296" s="31">
        <v>5000</v>
      </c>
      <c r="I296" s="31">
        <v>5000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5000</v>
      </c>
      <c r="Q296" s="31">
        <v>5000</v>
      </c>
      <c r="R296" s="30" t="s">
        <v>678</v>
      </c>
      <c r="S296" s="32" t="s">
        <v>37</v>
      </c>
      <c r="T296" s="33" t="s">
        <v>33</v>
      </c>
      <c r="U296" s="33" t="s">
        <v>33</v>
      </c>
      <c r="V296" s="33" t="s">
        <v>33</v>
      </c>
      <c r="W296" s="33" t="s">
        <v>33</v>
      </c>
      <c r="X296" s="33" t="s">
        <v>33</v>
      </c>
      <c r="Y296" s="34" t="s">
        <v>33</v>
      </c>
    </row>
    <row r="297" spans="1:25" ht="34.200000000000003" x14ac:dyDescent="0.25">
      <c r="A297" s="21" t="s">
        <v>679</v>
      </c>
      <c r="B297" s="22" t="s">
        <v>680</v>
      </c>
      <c r="C297" s="23"/>
      <c r="D297" s="23" t="s">
        <v>164</v>
      </c>
      <c r="E297" s="23" t="s">
        <v>165</v>
      </c>
      <c r="F297" s="23"/>
      <c r="G297" s="23"/>
      <c r="H297" s="24">
        <f t="shared" ref="H297:Q297" si="65">H298+H299+H300+H303+H304+H307+H308+H309+H311+H317+H319+H320</f>
        <v>6076081</v>
      </c>
      <c r="I297" s="24">
        <f t="shared" si="65"/>
        <v>6022081</v>
      </c>
      <c r="J297" s="24">
        <f t="shared" si="65"/>
        <v>4544583.42</v>
      </c>
      <c r="K297" s="24">
        <f t="shared" si="65"/>
        <v>54000</v>
      </c>
      <c r="L297" s="24">
        <f t="shared" si="65"/>
        <v>0</v>
      </c>
      <c r="M297" s="24">
        <f t="shared" si="65"/>
        <v>0</v>
      </c>
      <c r="N297" s="24">
        <f t="shared" si="65"/>
        <v>0</v>
      </c>
      <c r="O297" s="24">
        <f t="shared" si="65"/>
        <v>0</v>
      </c>
      <c r="P297" s="24">
        <f t="shared" si="65"/>
        <v>6421964</v>
      </c>
      <c r="Q297" s="24">
        <f t="shared" si="65"/>
        <v>6680254</v>
      </c>
      <c r="R297" s="23" t="s">
        <v>681</v>
      </c>
      <c r="S297" s="25" t="s">
        <v>31</v>
      </c>
      <c r="T297" s="26" t="s">
        <v>365</v>
      </c>
      <c r="U297" s="26" t="s">
        <v>33</v>
      </c>
      <c r="V297" s="26" t="s">
        <v>365</v>
      </c>
      <c r="W297" s="26" t="s">
        <v>33</v>
      </c>
      <c r="X297" s="26" t="s">
        <v>33</v>
      </c>
      <c r="Y297" s="27" t="s">
        <v>33</v>
      </c>
    </row>
    <row r="298" spans="1:25" x14ac:dyDescent="0.25">
      <c r="A298" s="28" t="s">
        <v>682</v>
      </c>
      <c r="B298" s="29" t="s">
        <v>683</v>
      </c>
      <c r="C298" s="30" t="s">
        <v>684</v>
      </c>
      <c r="D298" s="30"/>
      <c r="E298" s="30" t="s">
        <v>685</v>
      </c>
      <c r="F298" s="30" t="s">
        <v>169</v>
      </c>
      <c r="G298" s="30" t="s">
        <v>117</v>
      </c>
      <c r="H298" s="31">
        <v>868077</v>
      </c>
      <c r="I298" s="31">
        <v>868077</v>
      </c>
      <c r="J298" s="31">
        <v>844256</v>
      </c>
      <c r="K298" s="31">
        <v>0</v>
      </c>
      <c r="L298" s="31">
        <v>0</v>
      </c>
      <c r="M298" s="31">
        <v>0</v>
      </c>
      <c r="N298" s="31">
        <v>0</v>
      </c>
      <c r="O298" s="31">
        <v>0</v>
      </c>
      <c r="P298" s="31">
        <v>870000</v>
      </c>
      <c r="Q298" s="31">
        <v>872000</v>
      </c>
      <c r="R298" s="30" t="s">
        <v>674</v>
      </c>
      <c r="S298" s="32" t="s">
        <v>133</v>
      </c>
      <c r="T298" s="33" t="s">
        <v>686</v>
      </c>
      <c r="U298" s="33" t="s">
        <v>33</v>
      </c>
      <c r="V298" s="33" t="s">
        <v>687</v>
      </c>
      <c r="W298" s="33" t="s">
        <v>33</v>
      </c>
      <c r="X298" s="33" t="s">
        <v>33</v>
      </c>
      <c r="Y298" s="34" t="s">
        <v>33</v>
      </c>
    </row>
    <row r="299" spans="1:25" x14ac:dyDescent="0.25">
      <c r="A299" s="28" t="s">
        <v>688</v>
      </c>
      <c r="B299" s="29" t="s">
        <v>689</v>
      </c>
      <c r="C299" s="30" t="s">
        <v>684</v>
      </c>
      <c r="D299" s="30"/>
      <c r="E299" s="30" t="s">
        <v>690</v>
      </c>
      <c r="F299" s="30" t="s">
        <v>643</v>
      </c>
      <c r="G299" s="30" t="s">
        <v>117</v>
      </c>
      <c r="H299" s="31">
        <v>780882</v>
      </c>
      <c r="I299" s="31">
        <v>780882</v>
      </c>
      <c r="J299" s="31">
        <v>767257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785000</v>
      </c>
      <c r="Q299" s="31">
        <v>786000</v>
      </c>
      <c r="R299" s="30" t="s">
        <v>691</v>
      </c>
      <c r="S299" s="32" t="s">
        <v>37</v>
      </c>
      <c r="T299" s="33" t="s">
        <v>692</v>
      </c>
      <c r="U299" s="33" t="s">
        <v>33</v>
      </c>
      <c r="V299" s="33" t="s">
        <v>693</v>
      </c>
      <c r="W299" s="33" t="s">
        <v>33</v>
      </c>
      <c r="X299" s="33" t="s">
        <v>33</v>
      </c>
      <c r="Y299" s="34" t="s">
        <v>33</v>
      </c>
    </row>
    <row r="300" spans="1:25" ht="22.8" x14ac:dyDescent="0.25">
      <c r="A300" s="28" t="s">
        <v>694</v>
      </c>
      <c r="B300" s="29" t="s">
        <v>695</v>
      </c>
      <c r="C300" s="30"/>
      <c r="D300" s="30"/>
      <c r="E300" s="30" t="s">
        <v>690</v>
      </c>
      <c r="F300" s="30"/>
      <c r="G300" s="30"/>
      <c r="H300" s="35">
        <f t="shared" ref="H300:Q300" si="66">SUM(H301:H302)</f>
        <v>709808</v>
      </c>
      <c r="I300" s="35">
        <f t="shared" si="66"/>
        <v>709808</v>
      </c>
      <c r="J300" s="35">
        <f t="shared" si="66"/>
        <v>572810</v>
      </c>
      <c r="K300" s="35">
        <f t="shared" si="66"/>
        <v>0</v>
      </c>
      <c r="L300" s="35">
        <f t="shared" si="66"/>
        <v>0</v>
      </c>
      <c r="M300" s="35">
        <f t="shared" si="66"/>
        <v>0</v>
      </c>
      <c r="N300" s="35">
        <f t="shared" si="66"/>
        <v>0</v>
      </c>
      <c r="O300" s="35">
        <f t="shared" si="66"/>
        <v>0</v>
      </c>
      <c r="P300" s="35">
        <f t="shared" si="66"/>
        <v>904060</v>
      </c>
      <c r="Q300" s="35">
        <f t="shared" si="66"/>
        <v>908250</v>
      </c>
      <c r="R300" s="30" t="s">
        <v>112</v>
      </c>
      <c r="S300" s="32" t="s">
        <v>133</v>
      </c>
      <c r="T300" s="33" t="s">
        <v>696</v>
      </c>
      <c r="U300" s="33" t="s">
        <v>33</v>
      </c>
      <c r="V300" s="33" t="s">
        <v>697</v>
      </c>
      <c r="W300" s="33" t="s">
        <v>33</v>
      </c>
      <c r="X300" s="33" t="s">
        <v>33</v>
      </c>
      <c r="Y300" s="34" t="s">
        <v>33</v>
      </c>
    </row>
    <row r="301" spans="1:25" x14ac:dyDescent="0.25">
      <c r="A301" s="36"/>
      <c r="B301" s="37"/>
      <c r="C301" s="38" t="s">
        <v>684</v>
      </c>
      <c r="D301" s="38"/>
      <c r="E301" s="38"/>
      <c r="F301" s="38" t="s">
        <v>621</v>
      </c>
      <c r="G301" s="38" t="s">
        <v>67</v>
      </c>
      <c r="H301" s="39">
        <v>181000</v>
      </c>
      <c r="I301" s="39">
        <v>181000</v>
      </c>
      <c r="J301" s="39">
        <v>120000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187100</v>
      </c>
      <c r="Q301" s="39">
        <v>189100</v>
      </c>
      <c r="R301" s="38"/>
      <c r="S301" s="40"/>
      <c r="T301" s="41"/>
      <c r="U301" s="41"/>
      <c r="V301" s="41"/>
      <c r="W301" s="41"/>
      <c r="X301" s="41"/>
      <c r="Y301" s="42"/>
    </row>
    <row r="302" spans="1:25" x14ac:dyDescent="0.25">
      <c r="A302" s="36"/>
      <c r="B302" s="37"/>
      <c r="C302" s="38" t="s">
        <v>684</v>
      </c>
      <c r="D302" s="38"/>
      <c r="E302" s="38"/>
      <c r="F302" s="38" t="s">
        <v>621</v>
      </c>
      <c r="G302" s="38" t="s">
        <v>45</v>
      </c>
      <c r="H302" s="39">
        <v>528808</v>
      </c>
      <c r="I302" s="39">
        <v>528808</v>
      </c>
      <c r="J302" s="39">
        <v>452810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716960</v>
      </c>
      <c r="Q302" s="39">
        <v>719150</v>
      </c>
      <c r="R302" s="38"/>
      <c r="S302" s="40"/>
      <c r="T302" s="41"/>
      <c r="U302" s="41"/>
      <c r="V302" s="41"/>
      <c r="W302" s="41"/>
      <c r="X302" s="41"/>
      <c r="Y302" s="42"/>
    </row>
    <row r="303" spans="1:25" x14ac:dyDescent="0.25">
      <c r="A303" s="28" t="s">
        <v>698</v>
      </c>
      <c r="B303" s="29" t="s">
        <v>699</v>
      </c>
      <c r="C303" s="30" t="s">
        <v>684</v>
      </c>
      <c r="D303" s="30"/>
      <c r="E303" s="30" t="s">
        <v>685</v>
      </c>
      <c r="F303" s="30" t="s">
        <v>169</v>
      </c>
      <c r="G303" s="30" t="s">
        <v>315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  <c r="P303" s="31">
        <v>0</v>
      </c>
      <c r="Q303" s="31">
        <v>0</v>
      </c>
      <c r="R303" s="30" t="s">
        <v>674</v>
      </c>
      <c r="S303" s="32" t="s">
        <v>133</v>
      </c>
      <c r="T303" s="33" t="s">
        <v>700</v>
      </c>
      <c r="U303" s="33" t="s">
        <v>33</v>
      </c>
      <c r="V303" s="33" t="s">
        <v>701</v>
      </c>
      <c r="W303" s="33" t="s">
        <v>33</v>
      </c>
      <c r="X303" s="33" t="s">
        <v>33</v>
      </c>
      <c r="Y303" s="34" t="s">
        <v>33</v>
      </c>
    </row>
    <row r="304" spans="1:25" x14ac:dyDescent="0.25">
      <c r="A304" s="28" t="s">
        <v>702</v>
      </c>
      <c r="B304" s="29" t="s">
        <v>703</v>
      </c>
      <c r="C304" s="30"/>
      <c r="D304" s="30"/>
      <c r="E304" s="30" t="s">
        <v>690</v>
      </c>
      <c r="F304" s="30"/>
      <c r="G304" s="30"/>
      <c r="H304" s="35">
        <f t="shared" ref="H304:Q304" si="67">SUM(H305:H306)</f>
        <v>32700</v>
      </c>
      <c r="I304" s="35">
        <f t="shared" si="67"/>
        <v>32700</v>
      </c>
      <c r="J304" s="35">
        <f t="shared" si="67"/>
        <v>31837</v>
      </c>
      <c r="K304" s="35">
        <f t="shared" si="67"/>
        <v>0</v>
      </c>
      <c r="L304" s="35">
        <f t="shared" si="67"/>
        <v>0</v>
      </c>
      <c r="M304" s="35">
        <f t="shared" si="67"/>
        <v>0</v>
      </c>
      <c r="N304" s="35">
        <f t="shared" si="67"/>
        <v>0</v>
      </c>
      <c r="O304" s="35">
        <f t="shared" si="67"/>
        <v>0</v>
      </c>
      <c r="P304" s="35">
        <f t="shared" si="67"/>
        <v>44000</v>
      </c>
      <c r="Q304" s="35">
        <f t="shared" si="67"/>
        <v>45000</v>
      </c>
      <c r="R304" s="30" t="s">
        <v>704</v>
      </c>
      <c r="S304" s="32" t="s">
        <v>133</v>
      </c>
      <c r="T304" s="33" t="s">
        <v>345</v>
      </c>
      <c r="U304" s="33" t="s">
        <v>33</v>
      </c>
      <c r="V304" s="33" t="s">
        <v>345</v>
      </c>
      <c r="W304" s="33" t="s">
        <v>33</v>
      </c>
      <c r="X304" s="33" t="s">
        <v>33</v>
      </c>
      <c r="Y304" s="34" t="s">
        <v>33</v>
      </c>
    </row>
    <row r="305" spans="1:25" x14ac:dyDescent="0.25">
      <c r="A305" s="36"/>
      <c r="B305" s="37"/>
      <c r="C305" s="38" t="s">
        <v>684</v>
      </c>
      <c r="D305" s="38"/>
      <c r="E305" s="38"/>
      <c r="F305" s="38" t="s">
        <v>643</v>
      </c>
      <c r="G305" s="38" t="s">
        <v>117</v>
      </c>
      <c r="H305" s="39">
        <v>7700</v>
      </c>
      <c r="I305" s="39">
        <v>7700</v>
      </c>
      <c r="J305" s="39">
        <v>7200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8000</v>
      </c>
      <c r="Q305" s="39">
        <v>8000</v>
      </c>
      <c r="R305" s="38"/>
      <c r="S305" s="40"/>
      <c r="T305" s="41"/>
      <c r="U305" s="41"/>
      <c r="V305" s="41"/>
      <c r="W305" s="41"/>
      <c r="X305" s="41"/>
      <c r="Y305" s="42"/>
    </row>
    <row r="306" spans="1:25" x14ac:dyDescent="0.25">
      <c r="A306" s="36"/>
      <c r="B306" s="37"/>
      <c r="C306" s="38" t="s">
        <v>684</v>
      </c>
      <c r="D306" s="38"/>
      <c r="E306" s="38"/>
      <c r="F306" s="38" t="s">
        <v>643</v>
      </c>
      <c r="G306" s="38" t="s">
        <v>45</v>
      </c>
      <c r="H306" s="39">
        <v>25000</v>
      </c>
      <c r="I306" s="39">
        <v>25000</v>
      </c>
      <c r="J306" s="39">
        <v>24637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36000</v>
      </c>
      <c r="Q306" s="39">
        <v>37000</v>
      </c>
      <c r="R306" s="38"/>
      <c r="S306" s="40"/>
      <c r="T306" s="41"/>
      <c r="U306" s="41"/>
      <c r="V306" s="41"/>
      <c r="W306" s="41"/>
      <c r="X306" s="41"/>
      <c r="Y306" s="42"/>
    </row>
    <row r="307" spans="1:25" ht="22.8" x14ac:dyDescent="0.25">
      <c r="A307" s="28" t="s">
        <v>705</v>
      </c>
      <c r="B307" s="29" t="s">
        <v>706</v>
      </c>
      <c r="C307" s="30" t="s">
        <v>41</v>
      </c>
      <c r="D307" s="30" t="s">
        <v>164</v>
      </c>
      <c r="E307" s="30" t="s">
        <v>165</v>
      </c>
      <c r="F307" s="30" t="s">
        <v>566</v>
      </c>
      <c r="G307" s="30" t="s">
        <v>45</v>
      </c>
      <c r="H307" s="31">
        <v>111983</v>
      </c>
      <c r="I307" s="31">
        <v>111983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108983</v>
      </c>
      <c r="Q307" s="31">
        <v>108983</v>
      </c>
      <c r="R307" s="30" t="s">
        <v>707</v>
      </c>
      <c r="S307" s="32" t="s">
        <v>133</v>
      </c>
      <c r="T307" s="33" t="s">
        <v>516</v>
      </c>
      <c r="U307" s="33" t="s">
        <v>33</v>
      </c>
      <c r="V307" s="33" t="s">
        <v>516</v>
      </c>
      <c r="W307" s="33" t="s">
        <v>33</v>
      </c>
      <c r="X307" s="33" t="s">
        <v>33</v>
      </c>
      <c r="Y307" s="34" t="s">
        <v>33</v>
      </c>
    </row>
    <row r="308" spans="1:25" ht="22.8" x14ac:dyDescent="0.25">
      <c r="A308" s="28" t="s">
        <v>708</v>
      </c>
      <c r="B308" s="29" t="s">
        <v>709</v>
      </c>
      <c r="C308" s="30" t="s">
        <v>41</v>
      </c>
      <c r="D308" s="30" t="s">
        <v>164</v>
      </c>
      <c r="E308" s="30" t="s">
        <v>165</v>
      </c>
      <c r="F308" s="30" t="s">
        <v>169</v>
      </c>
      <c r="G308" s="30" t="s">
        <v>117</v>
      </c>
      <c r="H308" s="31">
        <v>290000</v>
      </c>
      <c r="I308" s="31">
        <v>290000</v>
      </c>
      <c r="J308" s="31">
        <v>0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290000</v>
      </c>
      <c r="Q308" s="31">
        <v>290000</v>
      </c>
      <c r="R308" s="30" t="s">
        <v>710</v>
      </c>
      <c r="S308" s="32" t="s">
        <v>133</v>
      </c>
      <c r="T308" s="33" t="s">
        <v>505</v>
      </c>
      <c r="U308" s="33" t="s">
        <v>33</v>
      </c>
      <c r="V308" s="33" t="s">
        <v>505</v>
      </c>
      <c r="W308" s="33" t="s">
        <v>33</v>
      </c>
      <c r="X308" s="33" t="s">
        <v>33</v>
      </c>
      <c r="Y308" s="34" t="s">
        <v>33</v>
      </c>
    </row>
    <row r="309" spans="1:25" ht="22.8" x14ac:dyDescent="0.25">
      <c r="A309" s="28" t="s">
        <v>711</v>
      </c>
      <c r="B309" s="29" t="s">
        <v>712</v>
      </c>
      <c r="C309" s="30"/>
      <c r="D309" s="30"/>
      <c r="E309" s="30" t="s">
        <v>713</v>
      </c>
      <c r="F309" s="30"/>
      <c r="G309" s="30"/>
      <c r="H309" s="35">
        <f t="shared" ref="H309:Q309" si="68">SUM(H310:H310)</f>
        <v>445021</v>
      </c>
      <c r="I309" s="35">
        <f t="shared" si="68"/>
        <v>441021</v>
      </c>
      <c r="J309" s="35">
        <f t="shared" si="68"/>
        <v>377152</v>
      </c>
      <c r="K309" s="35">
        <f t="shared" si="68"/>
        <v>4000</v>
      </c>
      <c r="L309" s="35">
        <f t="shared" si="68"/>
        <v>0</v>
      </c>
      <c r="M309" s="35">
        <f t="shared" si="68"/>
        <v>0</v>
      </c>
      <c r="N309" s="35">
        <f t="shared" si="68"/>
        <v>0</v>
      </c>
      <c r="O309" s="35">
        <f t="shared" si="68"/>
        <v>0</v>
      </c>
      <c r="P309" s="35">
        <f t="shared" si="68"/>
        <v>445021</v>
      </c>
      <c r="Q309" s="35">
        <f t="shared" si="68"/>
        <v>445021</v>
      </c>
      <c r="R309" s="30" t="s">
        <v>714</v>
      </c>
      <c r="S309" s="32" t="s">
        <v>37</v>
      </c>
      <c r="T309" s="33" t="s">
        <v>498</v>
      </c>
      <c r="U309" s="33" t="s">
        <v>33</v>
      </c>
      <c r="V309" s="33" t="s">
        <v>715</v>
      </c>
      <c r="W309" s="33" t="s">
        <v>33</v>
      </c>
      <c r="X309" s="33" t="s">
        <v>33</v>
      </c>
      <c r="Y309" s="34" t="s">
        <v>33</v>
      </c>
    </row>
    <row r="310" spans="1:25" x14ac:dyDescent="0.25">
      <c r="A310" s="36"/>
      <c r="B310" s="37"/>
      <c r="C310" s="38" t="s">
        <v>716</v>
      </c>
      <c r="D310" s="38"/>
      <c r="E310" s="38"/>
      <c r="F310" s="38" t="s">
        <v>643</v>
      </c>
      <c r="G310" s="38" t="s">
        <v>45</v>
      </c>
      <c r="H310" s="39">
        <v>445021</v>
      </c>
      <c r="I310" s="39">
        <v>441021</v>
      </c>
      <c r="J310" s="39">
        <v>377152</v>
      </c>
      <c r="K310" s="39">
        <v>4000</v>
      </c>
      <c r="L310" s="39">
        <v>0</v>
      </c>
      <c r="M310" s="39">
        <v>0</v>
      </c>
      <c r="N310" s="39">
        <v>0</v>
      </c>
      <c r="O310" s="39">
        <v>0</v>
      </c>
      <c r="P310" s="39">
        <v>445021</v>
      </c>
      <c r="Q310" s="39">
        <v>445021</v>
      </c>
      <c r="R310" s="38"/>
      <c r="S310" s="40"/>
      <c r="T310" s="41"/>
      <c r="U310" s="41"/>
      <c r="V310" s="41"/>
      <c r="W310" s="41"/>
      <c r="X310" s="41"/>
      <c r="Y310" s="42"/>
    </row>
    <row r="311" spans="1:25" ht="22.8" x14ac:dyDescent="0.25">
      <c r="A311" s="28" t="s">
        <v>717</v>
      </c>
      <c r="B311" s="29" t="s">
        <v>718</v>
      </c>
      <c r="C311" s="30"/>
      <c r="D311" s="30"/>
      <c r="E311" s="30" t="s">
        <v>719</v>
      </c>
      <c r="F311" s="30"/>
      <c r="G311" s="30"/>
      <c r="H311" s="35">
        <f t="shared" ref="H311:Q311" si="69">SUM(H312:H316)</f>
        <v>2576400</v>
      </c>
      <c r="I311" s="35">
        <f t="shared" si="69"/>
        <v>2526400</v>
      </c>
      <c r="J311" s="35">
        <f t="shared" si="69"/>
        <v>1700000</v>
      </c>
      <c r="K311" s="35">
        <f t="shared" si="69"/>
        <v>50000</v>
      </c>
      <c r="L311" s="35">
        <f t="shared" si="69"/>
        <v>0</v>
      </c>
      <c r="M311" s="35">
        <f t="shared" si="69"/>
        <v>0</v>
      </c>
      <c r="N311" s="35">
        <f t="shared" si="69"/>
        <v>0</v>
      </c>
      <c r="O311" s="35">
        <f t="shared" si="69"/>
        <v>0</v>
      </c>
      <c r="P311" s="35">
        <f t="shared" si="69"/>
        <v>2750900</v>
      </c>
      <c r="Q311" s="35">
        <f t="shared" si="69"/>
        <v>3001000</v>
      </c>
      <c r="R311" s="30" t="s">
        <v>720</v>
      </c>
      <c r="S311" s="32" t="s">
        <v>133</v>
      </c>
      <c r="T311" s="33" t="s">
        <v>523</v>
      </c>
      <c r="U311" s="33" t="s">
        <v>33</v>
      </c>
      <c r="V311" s="33" t="s">
        <v>721</v>
      </c>
      <c r="W311" s="33" t="s">
        <v>33</v>
      </c>
      <c r="X311" s="33" t="s">
        <v>33</v>
      </c>
      <c r="Y311" s="34" t="s">
        <v>33</v>
      </c>
    </row>
    <row r="312" spans="1:25" ht="22.8" x14ac:dyDescent="0.25">
      <c r="A312" s="36"/>
      <c r="B312" s="37"/>
      <c r="C312" s="38" t="s">
        <v>722</v>
      </c>
      <c r="D312" s="38"/>
      <c r="E312" s="38"/>
      <c r="F312" s="38" t="s">
        <v>723</v>
      </c>
      <c r="G312" s="38" t="s">
        <v>67</v>
      </c>
      <c r="H312" s="39">
        <v>1250800</v>
      </c>
      <c r="I312" s="39">
        <v>1200800</v>
      </c>
      <c r="J312" s="39">
        <v>1000000</v>
      </c>
      <c r="K312" s="39">
        <v>50000</v>
      </c>
      <c r="L312" s="39">
        <v>0</v>
      </c>
      <c r="M312" s="39">
        <v>0</v>
      </c>
      <c r="N312" s="39">
        <v>0</v>
      </c>
      <c r="O312" s="39">
        <v>0</v>
      </c>
      <c r="P312" s="39">
        <v>1250900</v>
      </c>
      <c r="Q312" s="39">
        <v>1301000</v>
      </c>
      <c r="R312" s="38"/>
      <c r="S312" s="40"/>
      <c r="T312" s="41"/>
      <c r="U312" s="41"/>
      <c r="V312" s="41"/>
      <c r="W312" s="41"/>
      <c r="X312" s="41"/>
      <c r="Y312" s="42"/>
    </row>
    <row r="313" spans="1:25" ht="22.8" x14ac:dyDescent="0.25">
      <c r="A313" s="36"/>
      <c r="B313" s="37"/>
      <c r="C313" s="38" t="s">
        <v>722</v>
      </c>
      <c r="D313" s="38"/>
      <c r="E313" s="38"/>
      <c r="F313" s="38" t="s">
        <v>723</v>
      </c>
      <c r="G313" s="38" t="s">
        <v>117</v>
      </c>
      <c r="H313" s="39">
        <v>275600</v>
      </c>
      <c r="I313" s="39">
        <v>275600</v>
      </c>
      <c r="J313" s="39">
        <v>200000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300000</v>
      </c>
      <c r="Q313" s="39">
        <v>350000</v>
      </c>
      <c r="R313" s="38"/>
      <c r="S313" s="40"/>
      <c r="T313" s="41"/>
      <c r="U313" s="41"/>
      <c r="V313" s="41"/>
      <c r="W313" s="41"/>
      <c r="X313" s="41"/>
      <c r="Y313" s="42"/>
    </row>
    <row r="314" spans="1:25" ht="22.8" x14ac:dyDescent="0.25">
      <c r="A314" s="36"/>
      <c r="B314" s="37"/>
      <c r="C314" s="38" t="s">
        <v>722</v>
      </c>
      <c r="D314" s="38"/>
      <c r="E314" s="38"/>
      <c r="F314" s="38" t="s">
        <v>169</v>
      </c>
      <c r="G314" s="38" t="s">
        <v>117</v>
      </c>
      <c r="H314" s="39">
        <v>300000</v>
      </c>
      <c r="I314" s="39">
        <v>300000</v>
      </c>
      <c r="J314" s="39">
        <v>200000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350000</v>
      </c>
      <c r="Q314" s="39">
        <v>400000</v>
      </c>
      <c r="R314" s="38"/>
      <c r="S314" s="40"/>
      <c r="T314" s="41"/>
      <c r="U314" s="41"/>
      <c r="V314" s="41"/>
      <c r="W314" s="41"/>
      <c r="X314" s="41"/>
      <c r="Y314" s="42"/>
    </row>
    <row r="315" spans="1:25" ht="22.8" x14ac:dyDescent="0.25">
      <c r="A315" s="36"/>
      <c r="B315" s="37"/>
      <c r="C315" s="38" t="s">
        <v>722</v>
      </c>
      <c r="D315" s="38"/>
      <c r="E315" s="38"/>
      <c r="F315" s="38" t="s">
        <v>724</v>
      </c>
      <c r="G315" s="38" t="s">
        <v>725</v>
      </c>
      <c r="H315" s="39">
        <v>450000</v>
      </c>
      <c r="I315" s="39">
        <v>450000</v>
      </c>
      <c r="J315" s="39">
        <v>100000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500000</v>
      </c>
      <c r="Q315" s="39">
        <v>550000</v>
      </c>
      <c r="R315" s="38"/>
      <c r="S315" s="40"/>
      <c r="T315" s="41"/>
      <c r="U315" s="41"/>
      <c r="V315" s="41"/>
      <c r="W315" s="41"/>
      <c r="X315" s="41"/>
      <c r="Y315" s="42"/>
    </row>
    <row r="316" spans="1:25" ht="22.8" x14ac:dyDescent="0.25">
      <c r="A316" s="36"/>
      <c r="B316" s="37"/>
      <c r="C316" s="38" t="s">
        <v>722</v>
      </c>
      <c r="D316" s="38"/>
      <c r="E316" s="38"/>
      <c r="F316" s="38" t="s">
        <v>169</v>
      </c>
      <c r="G316" s="38" t="s">
        <v>45</v>
      </c>
      <c r="H316" s="39">
        <v>300000</v>
      </c>
      <c r="I316" s="39">
        <v>300000</v>
      </c>
      <c r="J316" s="39">
        <v>200000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350000</v>
      </c>
      <c r="Q316" s="39">
        <v>400000</v>
      </c>
      <c r="R316" s="38"/>
      <c r="S316" s="40"/>
      <c r="T316" s="41"/>
      <c r="U316" s="41"/>
      <c r="V316" s="41"/>
      <c r="W316" s="41"/>
      <c r="X316" s="41"/>
      <c r="Y316" s="42"/>
    </row>
    <row r="317" spans="1:25" ht="45.6" x14ac:dyDescent="0.25">
      <c r="A317" s="28" t="s">
        <v>726</v>
      </c>
      <c r="B317" s="29" t="s">
        <v>727</v>
      </c>
      <c r="C317" s="30"/>
      <c r="D317" s="30"/>
      <c r="E317" s="30" t="s">
        <v>713</v>
      </c>
      <c r="F317" s="30"/>
      <c r="G317" s="30"/>
      <c r="H317" s="35">
        <f t="shared" ref="H317:Q317" si="70">SUM(H318:H318)</f>
        <v>2000</v>
      </c>
      <c r="I317" s="35">
        <f t="shared" si="70"/>
        <v>2000</v>
      </c>
      <c r="J317" s="35">
        <f t="shared" si="70"/>
        <v>0</v>
      </c>
      <c r="K317" s="35">
        <f t="shared" si="70"/>
        <v>0</v>
      </c>
      <c r="L317" s="35">
        <f t="shared" si="70"/>
        <v>0</v>
      </c>
      <c r="M317" s="35">
        <f t="shared" si="70"/>
        <v>0</v>
      </c>
      <c r="N317" s="35">
        <f t="shared" si="70"/>
        <v>0</v>
      </c>
      <c r="O317" s="35">
        <f t="shared" si="70"/>
        <v>0</v>
      </c>
      <c r="P317" s="35">
        <f t="shared" si="70"/>
        <v>2000</v>
      </c>
      <c r="Q317" s="35">
        <f t="shared" si="70"/>
        <v>2000</v>
      </c>
      <c r="R317" s="30" t="s">
        <v>728</v>
      </c>
      <c r="S317" s="32" t="s">
        <v>133</v>
      </c>
      <c r="T317" s="33" t="s">
        <v>33</v>
      </c>
      <c r="U317" s="33" t="s">
        <v>33</v>
      </c>
      <c r="V317" s="33" t="s">
        <v>33</v>
      </c>
      <c r="W317" s="33" t="s">
        <v>33</v>
      </c>
      <c r="X317" s="33" t="s">
        <v>33</v>
      </c>
      <c r="Y317" s="34" t="s">
        <v>33</v>
      </c>
    </row>
    <row r="318" spans="1:25" ht="22.8" x14ac:dyDescent="0.25">
      <c r="A318" s="36"/>
      <c r="B318" s="37"/>
      <c r="C318" s="38" t="s">
        <v>41</v>
      </c>
      <c r="D318" s="38"/>
      <c r="E318" s="38"/>
      <c r="F318" s="38" t="s">
        <v>643</v>
      </c>
      <c r="G318" s="38" t="s">
        <v>117</v>
      </c>
      <c r="H318" s="39">
        <v>2000</v>
      </c>
      <c r="I318" s="39">
        <v>2000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2000</v>
      </c>
      <c r="Q318" s="39">
        <v>2000</v>
      </c>
      <c r="R318" s="38"/>
      <c r="S318" s="40"/>
      <c r="T318" s="41"/>
      <c r="U318" s="41"/>
      <c r="V318" s="41"/>
      <c r="W318" s="41"/>
      <c r="X318" s="41"/>
      <c r="Y318" s="42"/>
    </row>
    <row r="319" spans="1:25" ht="34.200000000000003" x14ac:dyDescent="0.25">
      <c r="A319" s="28" t="s">
        <v>729</v>
      </c>
      <c r="B319" s="29" t="s">
        <v>730</v>
      </c>
      <c r="C319" s="30" t="s">
        <v>684</v>
      </c>
      <c r="D319" s="30" t="s">
        <v>731</v>
      </c>
      <c r="E319" s="30" t="s">
        <v>690</v>
      </c>
      <c r="F319" s="30" t="s">
        <v>643</v>
      </c>
      <c r="G319" s="30" t="s">
        <v>117</v>
      </c>
      <c r="H319" s="31">
        <v>39866</v>
      </c>
      <c r="I319" s="31">
        <v>39866</v>
      </c>
      <c r="J319" s="31">
        <v>38236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0</v>
      </c>
      <c r="Q319" s="31">
        <v>0</v>
      </c>
      <c r="R319" s="30" t="s">
        <v>674</v>
      </c>
      <c r="S319" s="32" t="s">
        <v>133</v>
      </c>
      <c r="T319" s="33" t="s">
        <v>350</v>
      </c>
      <c r="U319" s="33" t="s">
        <v>33</v>
      </c>
      <c r="V319" s="33" t="s">
        <v>33</v>
      </c>
      <c r="W319" s="33" t="s">
        <v>33</v>
      </c>
      <c r="X319" s="33" t="s">
        <v>33</v>
      </c>
      <c r="Y319" s="34" t="s">
        <v>33</v>
      </c>
    </row>
    <row r="320" spans="1:25" ht="22.8" x14ac:dyDescent="0.25">
      <c r="A320" s="28" t="s">
        <v>732</v>
      </c>
      <c r="B320" s="29" t="s">
        <v>733</v>
      </c>
      <c r="C320" s="30"/>
      <c r="D320" s="30" t="s">
        <v>731</v>
      </c>
      <c r="E320" s="30" t="s">
        <v>690</v>
      </c>
      <c r="F320" s="30"/>
      <c r="G320" s="30"/>
      <c r="H320" s="35">
        <f t="shared" ref="H320:Q320" si="71">SUM(H321:H322)</f>
        <v>219344</v>
      </c>
      <c r="I320" s="35">
        <f t="shared" si="71"/>
        <v>219344</v>
      </c>
      <c r="J320" s="35">
        <f t="shared" si="71"/>
        <v>213035.42</v>
      </c>
      <c r="K320" s="35">
        <f t="shared" si="71"/>
        <v>0</v>
      </c>
      <c r="L320" s="35">
        <f t="shared" si="71"/>
        <v>0</v>
      </c>
      <c r="M320" s="35">
        <f t="shared" si="71"/>
        <v>0</v>
      </c>
      <c r="N320" s="35">
        <f t="shared" si="71"/>
        <v>0</v>
      </c>
      <c r="O320" s="35">
        <f t="shared" si="71"/>
        <v>0</v>
      </c>
      <c r="P320" s="35">
        <f t="shared" si="71"/>
        <v>222000</v>
      </c>
      <c r="Q320" s="35">
        <f t="shared" si="71"/>
        <v>222000</v>
      </c>
      <c r="R320" s="30" t="s">
        <v>674</v>
      </c>
      <c r="S320" s="32" t="s">
        <v>133</v>
      </c>
      <c r="T320" s="33" t="s">
        <v>505</v>
      </c>
      <c r="U320" s="33" t="s">
        <v>33</v>
      </c>
      <c r="V320" s="33" t="s">
        <v>345</v>
      </c>
      <c r="W320" s="33" t="s">
        <v>33</v>
      </c>
      <c r="X320" s="33" t="s">
        <v>33</v>
      </c>
      <c r="Y320" s="34" t="s">
        <v>33</v>
      </c>
    </row>
    <row r="321" spans="1:25" ht="22.8" x14ac:dyDescent="0.25">
      <c r="A321" s="36"/>
      <c r="B321" s="37"/>
      <c r="C321" s="38" t="s">
        <v>41</v>
      </c>
      <c r="D321" s="38"/>
      <c r="E321" s="38"/>
      <c r="F321" s="38" t="s">
        <v>169</v>
      </c>
      <c r="G321" s="38" t="s">
        <v>117</v>
      </c>
      <c r="H321" s="39">
        <v>2000</v>
      </c>
      <c r="I321" s="39">
        <v>2000</v>
      </c>
      <c r="J321" s="39">
        <v>1971.42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2000</v>
      </c>
      <c r="Q321" s="39">
        <v>2000</v>
      </c>
      <c r="R321" s="38"/>
      <c r="S321" s="40"/>
      <c r="T321" s="41"/>
      <c r="U321" s="41"/>
      <c r="V321" s="41"/>
      <c r="W321" s="41"/>
      <c r="X321" s="41"/>
      <c r="Y321" s="42"/>
    </row>
    <row r="322" spans="1:25" x14ac:dyDescent="0.25">
      <c r="A322" s="36"/>
      <c r="B322" s="37"/>
      <c r="C322" s="38" t="s">
        <v>684</v>
      </c>
      <c r="D322" s="38"/>
      <c r="E322" s="38"/>
      <c r="F322" s="38" t="s">
        <v>649</v>
      </c>
      <c r="G322" s="38" t="s">
        <v>117</v>
      </c>
      <c r="H322" s="39">
        <v>217344</v>
      </c>
      <c r="I322" s="39">
        <v>217344</v>
      </c>
      <c r="J322" s="39">
        <v>211064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220000</v>
      </c>
      <c r="Q322" s="39">
        <v>220000</v>
      </c>
      <c r="R322" s="38"/>
      <c r="S322" s="40"/>
      <c r="T322" s="41"/>
      <c r="U322" s="41"/>
      <c r="V322" s="41"/>
      <c r="W322" s="41"/>
      <c r="X322" s="41"/>
      <c r="Y322" s="42"/>
    </row>
    <row r="323" spans="1:25" ht="68.400000000000006" x14ac:dyDescent="0.25">
      <c r="A323" s="14" t="s">
        <v>734</v>
      </c>
      <c r="B323" s="15" t="s">
        <v>735</v>
      </c>
      <c r="C323" s="16"/>
      <c r="D323" s="16" t="s">
        <v>736</v>
      </c>
      <c r="E323" s="16" t="s">
        <v>737</v>
      </c>
      <c r="F323" s="16"/>
      <c r="G323" s="16"/>
      <c r="H323" s="17">
        <f t="shared" ref="H323:Q323" si="72">SUM(H324:H324)</f>
        <v>800</v>
      </c>
      <c r="I323" s="17">
        <f t="shared" si="72"/>
        <v>800</v>
      </c>
      <c r="J323" s="17">
        <f t="shared" si="72"/>
        <v>0</v>
      </c>
      <c r="K323" s="17">
        <f t="shared" si="72"/>
        <v>0</v>
      </c>
      <c r="L323" s="17">
        <f t="shared" si="72"/>
        <v>0</v>
      </c>
      <c r="M323" s="17">
        <f t="shared" si="72"/>
        <v>0</v>
      </c>
      <c r="N323" s="17">
        <f t="shared" si="72"/>
        <v>0</v>
      </c>
      <c r="O323" s="17">
        <f t="shared" si="72"/>
        <v>0</v>
      </c>
      <c r="P323" s="17">
        <f t="shared" si="72"/>
        <v>0</v>
      </c>
      <c r="Q323" s="17">
        <f t="shared" si="72"/>
        <v>0</v>
      </c>
      <c r="R323" s="16" t="s">
        <v>738</v>
      </c>
      <c r="S323" s="18" t="s">
        <v>31</v>
      </c>
      <c r="T323" s="19" t="s">
        <v>739</v>
      </c>
      <c r="U323" s="19" t="s">
        <v>33</v>
      </c>
      <c r="V323" s="19" t="s">
        <v>715</v>
      </c>
      <c r="W323" s="19" t="s">
        <v>33</v>
      </c>
      <c r="X323" s="19" t="s">
        <v>33</v>
      </c>
      <c r="Y323" s="20" t="s">
        <v>33</v>
      </c>
    </row>
    <row r="324" spans="1:25" ht="34.200000000000003" x14ac:dyDescent="0.25">
      <c r="A324" s="21" t="s">
        <v>740</v>
      </c>
      <c r="B324" s="22" t="s">
        <v>741</v>
      </c>
      <c r="C324" s="23"/>
      <c r="D324" s="23" t="s">
        <v>736</v>
      </c>
      <c r="E324" s="23" t="s">
        <v>737</v>
      </c>
      <c r="F324" s="23"/>
      <c r="G324" s="23"/>
      <c r="H324" s="24">
        <f t="shared" ref="H324:Q324" si="73">SUM(H325:H326)</f>
        <v>800</v>
      </c>
      <c r="I324" s="24">
        <f t="shared" si="73"/>
        <v>800</v>
      </c>
      <c r="J324" s="24">
        <f t="shared" si="73"/>
        <v>0</v>
      </c>
      <c r="K324" s="24">
        <f t="shared" si="73"/>
        <v>0</v>
      </c>
      <c r="L324" s="24">
        <f t="shared" si="73"/>
        <v>0</v>
      </c>
      <c r="M324" s="24">
        <f t="shared" si="73"/>
        <v>0</v>
      </c>
      <c r="N324" s="24">
        <f t="shared" si="73"/>
        <v>0</v>
      </c>
      <c r="O324" s="24">
        <f t="shared" si="73"/>
        <v>0</v>
      </c>
      <c r="P324" s="24">
        <f t="shared" si="73"/>
        <v>0</v>
      </c>
      <c r="Q324" s="24">
        <f t="shared" si="73"/>
        <v>0</v>
      </c>
      <c r="R324" s="23" t="s">
        <v>742</v>
      </c>
      <c r="S324" s="25" t="s">
        <v>37</v>
      </c>
      <c r="T324" s="26" t="s">
        <v>86</v>
      </c>
      <c r="U324" s="26" t="s">
        <v>33</v>
      </c>
      <c r="V324" s="26" t="s">
        <v>86</v>
      </c>
      <c r="W324" s="26" t="s">
        <v>33</v>
      </c>
      <c r="X324" s="26" t="s">
        <v>33</v>
      </c>
      <c r="Y324" s="27" t="s">
        <v>33</v>
      </c>
    </row>
    <row r="325" spans="1:25" ht="22.8" x14ac:dyDescent="0.25">
      <c r="A325" s="28" t="s">
        <v>743</v>
      </c>
      <c r="B325" s="29" t="s">
        <v>744</v>
      </c>
      <c r="C325" s="30"/>
      <c r="D325" s="30"/>
      <c r="E325" s="30" t="s">
        <v>745</v>
      </c>
      <c r="F325" s="30"/>
      <c r="G325" s="30"/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0" t="s">
        <v>472</v>
      </c>
      <c r="S325" s="32" t="s">
        <v>31</v>
      </c>
      <c r="T325" s="33" t="s">
        <v>69</v>
      </c>
      <c r="U325" s="33" t="s">
        <v>33</v>
      </c>
      <c r="V325" s="33" t="s">
        <v>33</v>
      </c>
      <c r="W325" s="33" t="s">
        <v>33</v>
      </c>
      <c r="X325" s="33" t="s">
        <v>33</v>
      </c>
      <c r="Y325" s="34" t="s">
        <v>33</v>
      </c>
    </row>
    <row r="326" spans="1:25" ht="22.8" x14ac:dyDescent="0.25">
      <c r="A326" s="28" t="s">
        <v>746</v>
      </c>
      <c r="B326" s="29" t="s">
        <v>747</v>
      </c>
      <c r="C326" s="30"/>
      <c r="D326" s="30"/>
      <c r="E326" s="30" t="s">
        <v>748</v>
      </c>
      <c r="F326" s="30"/>
      <c r="G326" s="30"/>
      <c r="H326" s="35">
        <f t="shared" ref="H326:Q326" si="74">SUM(H327:H329)</f>
        <v>800</v>
      </c>
      <c r="I326" s="35">
        <f t="shared" si="74"/>
        <v>800</v>
      </c>
      <c r="J326" s="35">
        <f t="shared" si="74"/>
        <v>0</v>
      </c>
      <c r="K326" s="35">
        <f t="shared" si="74"/>
        <v>0</v>
      </c>
      <c r="L326" s="35">
        <f t="shared" si="74"/>
        <v>0</v>
      </c>
      <c r="M326" s="35">
        <f t="shared" si="74"/>
        <v>0</v>
      </c>
      <c r="N326" s="35">
        <f t="shared" si="74"/>
        <v>0</v>
      </c>
      <c r="O326" s="35">
        <f t="shared" si="74"/>
        <v>0</v>
      </c>
      <c r="P326" s="35">
        <f t="shared" si="74"/>
        <v>0</v>
      </c>
      <c r="Q326" s="35">
        <f t="shared" si="74"/>
        <v>0</v>
      </c>
      <c r="R326" s="30" t="s">
        <v>472</v>
      </c>
      <c r="S326" s="32" t="s">
        <v>31</v>
      </c>
      <c r="T326" s="33" t="s">
        <v>33</v>
      </c>
      <c r="U326" s="33" t="s">
        <v>33</v>
      </c>
      <c r="V326" s="33" t="s">
        <v>33</v>
      </c>
      <c r="W326" s="33" t="s">
        <v>33</v>
      </c>
      <c r="X326" s="33" t="s">
        <v>33</v>
      </c>
      <c r="Y326" s="34" t="s">
        <v>33</v>
      </c>
    </row>
    <row r="327" spans="1:25" ht="22.8" x14ac:dyDescent="0.25">
      <c r="A327" s="36"/>
      <c r="B327" s="37"/>
      <c r="C327" s="38" t="s">
        <v>41</v>
      </c>
      <c r="D327" s="38"/>
      <c r="E327" s="38"/>
      <c r="F327" s="38" t="s">
        <v>272</v>
      </c>
      <c r="G327" s="38" t="s">
        <v>45</v>
      </c>
      <c r="H327" s="39">
        <v>60</v>
      </c>
      <c r="I327" s="39">
        <v>60</v>
      </c>
      <c r="J327" s="39">
        <v>0</v>
      </c>
      <c r="K327" s="39">
        <v>0</v>
      </c>
      <c r="L327" s="39">
        <v>0</v>
      </c>
      <c r="M327" s="39">
        <v>0</v>
      </c>
      <c r="N327" s="39">
        <v>0</v>
      </c>
      <c r="O327" s="39">
        <v>0</v>
      </c>
      <c r="P327" s="39">
        <v>0</v>
      </c>
      <c r="Q327" s="39">
        <v>0</v>
      </c>
      <c r="R327" s="38"/>
      <c r="S327" s="40"/>
      <c r="T327" s="41"/>
      <c r="U327" s="41"/>
      <c r="V327" s="41"/>
      <c r="W327" s="41"/>
      <c r="X327" s="41"/>
      <c r="Y327" s="42"/>
    </row>
    <row r="328" spans="1:25" ht="22.8" x14ac:dyDescent="0.25">
      <c r="A328" s="36"/>
      <c r="B328" s="37"/>
      <c r="C328" s="38" t="s">
        <v>749</v>
      </c>
      <c r="D328" s="38"/>
      <c r="E328" s="38"/>
      <c r="F328" s="38" t="s">
        <v>272</v>
      </c>
      <c r="G328" s="38" t="s">
        <v>117</v>
      </c>
      <c r="H328" s="39">
        <v>48</v>
      </c>
      <c r="I328" s="39">
        <v>48</v>
      </c>
      <c r="J328" s="39">
        <v>0</v>
      </c>
      <c r="K328" s="39">
        <v>0</v>
      </c>
      <c r="L328" s="39">
        <v>0</v>
      </c>
      <c r="M328" s="39">
        <v>0</v>
      </c>
      <c r="N328" s="39">
        <v>0</v>
      </c>
      <c r="O328" s="39">
        <v>0</v>
      </c>
      <c r="P328" s="39">
        <v>0</v>
      </c>
      <c r="Q328" s="39">
        <v>0</v>
      </c>
      <c r="R328" s="38"/>
      <c r="S328" s="40"/>
      <c r="T328" s="41"/>
      <c r="U328" s="41"/>
      <c r="V328" s="41"/>
      <c r="W328" s="41"/>
      <c r="X328" s="41"/>
      <c r="Y328" s="42"/>
    </row>
    <row r="329" spans="1:25" ht="22.8" x14ac:dyDescent="0.25">
      <c r="A329" s="36"/>
      <c r="B329" s="37"/>
      <c r="C329" s="38" t="s">
        <v>749</v>
      </c>
      <c r="D329" s="38"/>
      <c r="E329" s="38"/>
      <c r="F329" s="38" t="s">
        <v>272</v>
      </c>
      <c r="G329" s="38" t="s">
        <v>315</v>
      </c>
      <c r="H329" s="39">
        <v>692</v>
      </c>
      <c r="I329" s="39">
        <v>692</v>
      </c>
      <c r="J329" s="39">
        <v>0</v>
      </c>
      <c r="K329" s="39">
        <v>0</v>
      </c>
      <c r="L329" s="39">
        <v>0</v>
      </c>
      <c r="M329" s="39">
        <v>0</v>
      </c>
      <c r="N329" s="39">
        <v>0</v>
      </c>
      <c r="O329" s="39">
        <v>0</v>
      </c>
      <c r="P329" s="39">
        <v>0</v>
      </c>
      <c r="Q329" s="39">
        <v>0</v>
      </c>
      <c r="R329" s="38"/>
      <c r="S329" s="40"/>
      <c r="T329" s="41"/>
      <c r="U329" s="41"/>
      <c r="V329" s="41"/>
      <c r="W329" s="41"/>
      <c r="X329" s="41"/>
      <c r="Y329" s="42"/>
    </row>
    <row r="330" spans="1:25" ht="24" x14ac:dyDescent="0.25">
      <c r="A330" s="7" t="s">
        <v>750</v>
      </c>
      <c r="B330" s="8" t="s">
        <v>751</v>
      </c>
      <c r="C330" s="9"/>
      <c r="D330" s="9" t="s">
        <v>267</v>
      </c>
      <c r="E330" s="9" t="s">
        <v>276</v>
      </c>
      <c r="F330" s="9"/>
      <c r="G330" s="9"/>
      <c r="H330" s="10">
        <f t="shared" ref="H330:Q330" si="75">SUM(H331:H331)</f>
        <v>2140202</v>
      </c>
      <c r="I330" s="10">
        <f t="shared" si="75"/>
        <v>2012670</v>
      </c>
      <c r="J330" s="10">
        <f t="shared" si="75"/>
        <v>223300</v>
      </c>
      <c r="K330" s="10">
        <f t="shared" si="75"/>
        <v>127532</v>
      </c>
      <c r="L330" s="10">
        <f t="shared" si="75"/>
        <v>0</v>
      </c>
      <c r="M330" s="10">
        <f t="shared" si="75"/>
        <v>0</v>
      </c>
      <c r="N330" s="10">
        <f t="shared" si="75"/>
        <v>0</v>
      </c>
      <c r="O330" s="10">
        <f t="shared" si="75"/>
        <v>0</v>
      </c>
      <c r="P330" s="10">
        <f t="shared" si="75"/>
        <v>2597900</v>
      </c>
      <c r="Q330" s="10">
        <f t="shared" si="75"/>
        <v>2550871</v>
      </c>
      <c r="R330" s="9"/>
      <c r="S330" s="11"/>
      <c r="T330" s="12"/>
      <c r="U330" s="12"/>
      <c r="V330" s="12"/>
      <c r="W330" s="12"/>
      <c r="X330" s="12"/>
      <c r="Y330" s="13"/>
    </row>
    <row r="331" spans="1:25" ht="34.200000000000003" x14ac:dyDescent="0.25">
      <c r="A331" s="14" t="s">
        <v>752</v>
      </c>
      <c r="B331" s="15" t="s">
        <v>753</v>
      </c>
      <c r="C331" s="16"/>
      <c r="D331" s="16" t="s">
        <v>519</v>
      </c>
      <c r="E331" s="16" t="s">
        <v>268</v>
      </c>
      <c r="F331" s="16"/>
      <c r="G331" s="16"/>
      <c r="H331" s="17">
        <f t="shared" ref="H331:Q331" si="76">H332+H342+H354+H362+H370</f>
        <v>2140202</v>
      </c>
      <c r="I331" s="17">
        <f t="shared" si="76"/>
        <v>2012670</v>
      </c>
      <c r="J331" s="17">
        <f t="shared" si="76"/>
        <v>223300</v>
      </c>
      <c r="K331" s="17">
        <f t="shared" si="76"/>
        <v>127532</v>
      </c>
      <c r="L331" s="17">
        <f t="shared" si="76"/>
        <v>0</v>
      </c>
      <c r="M331" s="17">
        <f t="shared" si="76"/>
        <v>0</v>
      </c>
      <c r="N331" s="17">
        <f t="shared" si="76"/>
        <v>0</v>
      </c>
      <c r="O331" s="17">
        <f t="shared" si="76"/>
        <v>0</v>
      </c>
      <c r="P331" s="17">
        <f t="shared" si="76"/>
        <v>2597900</v>
      </c>
      <c r="Q331" s="17">
        <f t="shared" si="76"/>
        <v>2550871</v>
      </c>
      <c r="R331" s="16" t="s">
        <v>754</v>
      </c>
      <c r="S331" s="18" t="s">
        <v>31</v>
      </c>
      <c r="T331" s="19" t="s">
        <v>755</v>
      </c>
      <c r="U331" s="19" t="s">
        <v>33</v>
      </c>
      <c r="V331" s="19" t="s">
        <v>33</v>
      </c>
      <c r="W331" s="19" t="s">
        <v>33</v>
      </c>
      <c r="X331" s="19" t="s">
        <v>33</v>
      </c>
      <c r="Y331" s="20" t="s">
        <v>33</v>
      </c>
    </row>
    <row r="332" spans="1:25" ht="22.8" x14ac:dyDescent="0.25">
      <c r="A332" s="21" t="s">
        <v>756</v>
      </c>
      <c r="B332" s="22" t="s">
        <v>757</v>
      </c>
      <c r="C332" s="23"/>
      <c r="D332" s="23" t="s">
        <v>267</v>
      </c>
      <c r="E332" s="23" t="s">
        <v>276</v>
      </c>
      <c r="F332" s="23"/>
      <c r="G332" s="23"/>
      <c r="H332" s="24">
        <f t="shared" ref="H332:Q332" si="77">H333+H334+H338+H339+H340+H341</f>
        <v>917970</v>
      </c>
      <c r="I332" s="24">
        <f t="shared" si="77"/>
        <v>917970</v>
      </c>
      <c r="J332" s="24">
        <f t="shared" si="77"/>
        <v>0</v>
      </c>
      <c r="K332" s="24">
        <f t="shared" si="77"/>
        <v>0</v>
      </c>
      <c r="L332" s="24">
        <f t="shared" si="77"/>
        <v>0</v>
      </c>
      <c r="M332" s="24">
        <f t="shared" si="77"/>
        <v>0</v>
      </c>
      <c r="N332" s="24">
        <f t="shared" si="77"/>
        <v>0</v>
      </c>
      <c r="O332" s="24">
        <f t="shared" si="77"/>
        <v>0</v>
      </c>
      <c r="P332" s="24">
        <f t="shared" si="77"/>
        <v>0</v>
      </c>
      <c r="Q332" s="24">
        <f t="shared" si="77"/>
        <v>0</v>
      </c>
      <c r="R332" s="23" t="s">
        <v>758</v>
      </c>
      <c r="S332" s="25" t="s">
        <v>37</v>
      </c>
      <c r="T332" s="26" t="s">
        <v>759</v>
      </c>
      <c r="U332" s="26" t="s">
        <v>33</v>
      </c>
      <c r="V332" s="26" t="s">
        <v>760</v>
      </c>
      <c r="W332" s="26" t="s">
        <v>33</v>
      </c>
      <c r="X332" s="26" t="s">
        <v>761</v>
      </c>
      <c r="Y332" s="27" t="s">
        <v>33</v>
      </c>
    </row>
    <row r="333" spans="1:25" ht="22.8" x14ac:dyDescent="0.25">
      <c r="A333" s="28" t="s">
        <v>762</v>
      </c>
      <c r="B333" s="29" t="s">
        <v>763</v>
      </c>
      <c r="C333" s="30" t="s">
        <v>41</v>
      </c>
      <c r="D333" s="30" t="s">
        <v>267</v>
      </c>
      <c r="E333" s="30" t="s">
        <v>403</v>
      </c>
      <c r="F333" s="30" t="s">
        <v>764</v>
      </c>
      <c r="G333" s="30" t="s">
        <v>45</v>
      </c>
      <c r="H333" s="31">
        <v>40000</v>
      </c>
      <c r="I333" s="31">
        <v>40000</v>
      </c>
      <c r="J333" s="31">
        <v>0</v>
      </c>
      <c r="K333" s="31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1">
        <v>0</v>
      </c>
      <c r="R333" s="30" t="s">
        <v>765</v>
      </c>
      <c r="S333" s="32" t="s">
        <v>31</v>
      </c>
      <c r="T333" s="33" t="s">
        <v>69</v>
      </c>
      <c r="U333" s="33" t="s">
        <v>33</v>
      </c>
      <c r="V333" s="33" t="s">
        <v>69</v>
      </c>
      <c r="W333" s="33" t="s">
        <v>33</v>
      </c>
      <c r="X333" s="33" t="s">
        <v>69</v>
      </c>
      <c r="Y333" s="34" t="s">
        <v>33</v>
      </c>
    </row>
    <row r="334" spans="1:25" ht="22.8" x14ac:dyDescent="0.25">
      <c r="A334" s="28" t="s">
        <v>766</v>
      </c>
      <c r="B334" s="29" t="s">
        <v>767</v>
      </c>
      <c r="C334" s="30"/>
      <c r="D334" s="30"/>
      <c r="E334" s="30" t="s">
        <v>768</v>
      </c>
      <c r="F334" s="30"/>
      <c r="G334" s="30"/>
      <c r="H334" s="35">
        <f t="shared" ref="H334:Q334" si="78">SUM(H335:H337)</f>
        <v>804970</v>
      </c>
      <c r="I334" s="35">
        <f t="shared" si="78"/>
        <v>804970</v>
      </c>
      <c r="J334" s="35">
        <f t="shared" si="78"/>
        <v>0</v>
      </c>
      <c r="K334" s="35">
        <f t="shared" si="78"/>
        <v>0</v>
      </c>
      <c r="L334" s="35">
        <f t="shared" si="78"/>
        <v>0</v>
      </c>
      <c r="M334" s="35">
        <f t="shared" si="78"/>
        <v>0</v>
      </c>
      <c r="N334" s="35">
        <f t="shared" si="78"/>
        <v>0</v>
      </c>
      <c r="O334" s="35">
        <f t="shared" si="78"/>
        <v>0</v>
      </c>
      <c r="P334" s="35">
        <f t="shared" si="78"/>
        <v>0</v>
      </c>
      <c r="Q334" s="35">
        <f t="shared" si="78"/>
        <v>0</v>
      </c>
      <c r="R334" s="30" t="s">
        <v>769</v>
      </c>
      <c r="S334" s="32" t="s">
        <v>37</v>
      </c>
      <c r="T334" s="33" t="s">
        <v>157</v>
      </c>
      <c r="U334" s="33" t="s">
        <v>33</v>
      </c>
      <c r="V334" s="33" t="s">
        <v>157</v>
      </c>
      <c r="W334" s="33" t="s">
        <v>33</v>
      </c>
      <c r="X334" s="33" t="s">
        <v>157</v>
      </c>
      <c r="Y334" s="34" t="s">
        <v>33</v>
      </c>
    </row>
    <row r="335" spans="1:25" x14ac:dyDescent="0.25">
      <c r="A335" s="36"/>
      <c r="B335" s="37"/>
      <c r="C335" s="38" t="s">
        <v>770</v>
      </c>
      <c r="D335" s="38"/>
      <c r="E335" s="38"/>
      <c r="F335" s="38" t="s">
        <v>298</v>
      </c>
      <c r="G335" s="38" t="s">
        <v>45</v>
      </c>
      <c r="H335" s="39">
        <v>791428</v>
      </c>
      <c r="I335" s="39">
        <v>791428</v>
      </c>
      <c r="J335" s="39">
        <v>0</v>
      </c>
      <c r="K335" s="39">
        <v>0</v>
      </c>
      <c r="L335" s="39">
        <v>0</v>
      </c>
      <c r="M335" s="39">
        <v>0</v>
      </c>
      <c r="N335" s="39">
        <v>0</v>
      </c>
      <c r="O335" s="39">
        <v>0</v>
      </c>
      <c r="P335" s="39">
        <v>0</v>
      </c>
      <c r="Q335" s="39">
        <v>0</v>
      </c>
      <c r="R335" s="38"/>
      <c r="S335" s="40"/>
      <c r="T335" s="41"/>
      <c r="U335" s="41"/>
      <c r="V335" s="41"/>
      <c r="W335" s="41"/>
      <c r="X335" s="41"/>
      <c r="Y335" s="42"/>
    </row>
    <row r="336" spans="1:25" x14ac:dyDescent="0.25">
      <c r="A336" s="36"/>
      <c r="B336" s="37"/>
      <c r="C336" s="38" t="s">
        <v>770</v>
      </c>
      <c r="D336" s="38"/>
      <c r="E336" s="38"/>
      <c r="F336" s="38" t="s">
        <v>298</v>
      </c>
      <c r="G336" s="38" t="s">
        <v>67</v>
      </c>
      <c r="H336" s="39">
        <v>1500</v>
      </c>
      <c r="I336" s="39">
        <v>1500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8"/>
      <c r="S336" s="40"/>
      <c r="T336" s="41"/>
      <c r="U336" s="41"/>
      <c r="V336" s="41"/>
      <c r="W336" s="41"/>
      <c r="X336" s="41"/>
      <c r="Y336" s="42"/>
    </row>
    <row r="337" spans="1:25" x14ac:dyDescent="0.25">
      <c r="A337" s="36"/>
      <c r="B337" s="37"/>
      <c r="C337" s="38" t="s">
        <v>770</v>
      </c>
      <c r="D337" s="38"/>
      <c r="E337" s="38"/>
      <c r="F337" s="38" t="s">
        <v>298</v>
      </c>
      <c r="G337" s="38" t="s">
        <v>299</v>
      </c>
      <c r="H337" s="39">
        <v>12042</v>
      </c>
      <c r="I337" s="39">
        <v>12042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8"/>
      <c r="S337" s="40"/>
      <c r="T337" s="41"/>
      <c r="U337" s="41"/>
      <c r="V337" s="41"/>
      <c r="W337" s="41"/>
      <c r="X337" s="41"/>
      <c r="Y337" s="42"/>
    </row>
    <row r="338" spans="1:25" ht="34.200000000000003" x14ac:dyDescent="0.25">
      <c r="A338" s="28" t="s">
        <v>771</v>
      </c>
      <c r="B338" s="29" t="s">
        <v>772</v>
      </c>
      <c r="C338" s="30" t="s">
        <v>41</v>
      </c>
      <c r="D338" s="30" t="s">
        <v>267</v>
      </c>
      <c r="E338" s="30" t="s">
        <v>403</v>
      </c>
      <c r="F338" s="30" t="s">
        <v>764</v>
      </c>
      <c r="G338" s="30" t="s">
        <v>45</v>
      </c>
      <c r="H338" s="31">
        <v>13000</v>
      </c>
      <c r="I338" s="31">
        <v>13000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0" t="s">
        <v>773</v>
      </c>
      <c r="S338" s="32" t="s">
        <v>31</v>
      </c>
      <c r="T338" s="33" t="s">
        <v>69</v>
      </c>
      <c r="U338" s="33" t="s">
        <v>33</v>
      </c>
      <c r="V338" s="33" t="s">
        <v>69</v>
      </c>
      <c r="W338" s="33" t="s">
        <v>33</v>
      </c>
      <c r="X338" s="33" t="s">
        <v>69</v>
      </c>
      <c r="Y338" s="34" t="s">
        <v>33</v>
      </c>
    </row>
    <row r="339" spans="1:25" ht="22.8" x14ac:dyDescent="0.25">
      <c r="A339" s="28" t="s">
        <v>774</v>
      </c>
      <c r="B339" s="29" t="s">
        <v>775</v>
      </c>
      <c r="C339" s="30" t="s">
        <v>41</v>
      </c>
      <c r="D339" s="30" t="s">
        <v>267</v>
      </c>
      <c r="E339" s="30" t="s">
        <v>403</v>
      </c>
      <c r="F339" s="30" t="s">
        <v>764</v>
      </c>
      <c r="G339" s="30" t="s">
        <v>45</v>
      </c>
      <c r="H339" s="31">
        <v>60000</v>
      </c>
      <c r="I339" s="31">
        <v>60000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0" t="s">
        <v>776</v>
      </c>
      <c r="S339" s="32" t="s">
        <v>37</v>
      </c>
      <c r="T339" s="33" t="s">
        <v>83</v>
      </c>
      <c r="U339" s="33" t="s">
        <v>33</v>
      </c>
      <c r="V339" s="33" t="s">
        <v>33</v>
      </c>
      <c r="W339" s="33" t="s">
        <v>33</v>
      </c>
      <c r="X339" s="33" t="s">
        <v>33</v>
      </c>
      <c r="Y339" s="34" t="s">
        <v>33</v>
      </c>
    </row>
    <row r="340" spans="1:25" ht="34.200000000000003" x14ac:dyDescent="0.25">
      <c r="A340" s="28" t="s">
        <v>777</v>
      </c>
      <c r="B340" s="29" t="s">
        <v>778</v>
      </c>
      <c r="C340" s="30" t="s">
        <v>320</v>
      </c>
      <c r="D340" s="30"/>
      <c r="E340" s="30" t="s">
        <v>318</v>
      </c>
      <c r="F340" s="30" t="s">
        <v>764</v>
      </c>
      <c r="G340" s="30" t="s">
        <v>45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0" t="s">
        <v>779</v>
      </c>
      <c r="S340" s="32" t="s">
        <v>31</v>
      </c>
      <c r="T340" s="33" t="s">
        <v>69</v>
      </c>
      <c r="U340" s="33" t="s">
        <v>33</v>
      </c>
      <c r="V340" s="33" t="s">
        <v>33</v>
      </c>
      <c r="W340" s="33" t="s">
        <v>33</v>
      </c>
      <c r="X340" s="33" t="s">
        <v>33</v>
      </c>
      <c r="Y340" s="34" t="s">
        <v>33</v>
      </c>
    </row>
    <row r="341" spans="1:25" ht="22.8" x14ac:dyDescent="0.25">
      <c r="A341" s="28" t="s">
        <v>780</v>
      </c>
      <c r="B341" s="29" t="s">
        <v>781</v>
      </c>
      <c r="C341" s="30" t="s">
        <v>41</v>
      </c>
      <c r="D341" s="30" t="s">
        <v>267</v>
      </c>
      <c r="E341" s="30" t="s">
        <v>403</v>
      </c>
      <c r="F341" s="30" t="s">
        <v>764</v>
      </c>
      <c r="G341" s="30" t="s">
        <v>45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0" t="s">
        <v>779</v>
      </c>
      <c r="S341" s="32" t="s">
        <v>37</v>
      </c>
      <c r="T341" s="33" t="s">
        <v>69</v>
      </c>
      <c r="U341" s="33" t="s">
        <v>33</v>
      </c>
      <c r="V341" s="33" t="s">
        <v>69</v>
      </c>
      <c r="W341" s="33" t="s">
        <v>33</v>
      </c>
      <c r="X341" s="33" t="s">
        <v>69</v>
      </c>
      <c r="Y341" s="34" t="s">
        <v>33</v>
      </c>
    </row>
    <row r="342" spans="1:25" ht="34.200000000000003" x14ac:dyDescent="0.25">
      <c r="A342" s="21" t="s">
        <v>782</v>
      </c>
      <c r="B342" s="22" t="s">
        <v>783</v>
      </c>
      <c r="C342" s="23"/>
      <c r="D342" s="23" t="s">
        <v>267</v>
      </c>
      <c r="E342" s="23" t="s">
        <v>784</v>
      </c>
      <c r="F342" s="23"/>
      <c r="G342" s="23"/>
      <c r="H342" s="24">
        <f t="shared" ref="H342:Q342" si="79">H343+H344+H345+H348+H349+H352+H353</f>
        <v>127032</v>
      </c>
      <c r="I342" s="24">
        <f t="shared" si="79"/>
        <v>75500</v>
      </c>
      <c r="J342" s="24">
        <f t="shared" si="79"/>
        <v>0</v>
      </c>
      <c r="K342" s="24">
        <f t="shared" si="79"/>
        <v>51532</v>
      </c>
      <c r="L342" s="24">
        <f t="shared" si="79"/>
        <v>0</v>
      </c>
      <c r="M342" s="24">
        <f t="shared" si="79"/>
        <v>0</v>
      </c>
      <c r="N342" s="24">
        <f t="shared" si="79"/>
        <v>0</v>
      </c>
      <c r="O342" s="24">
        <f t="shared" si="79"/>
        <v>0</v>
      </c>
      <c r="P342" s="24">
        <f t="shared" si="79"/>
        <v>2250150</v>
      </c>
      <c r="Q342" s="24">
        <f t="shared" si="79"/>
        <v>2203071</v>
      </c>
      <c r="R342" s="23" t="s">
        <v>785</v>
      </c>
      <c r="S342" s="25" t="s">
        <v>37</v>
      </c>
      <c r="T342" s="26" t="s">
        <v>83</v>
      </c>
      <c r="U342" s="26" t="s">
        <v>33</v>
      </c>
      <c r="V342" s="26" t="s">
        <v>33</v>
      </c>
      <c r="W342" s="26" t="s">
        <v>33</v>
      </c>
      <c r="X342" s="26" t="s">
        <v>33</v>
      </c>
      <c r="Y342" s="27" t="s">
        <v>33</v>
      </c>
    </row>
    <row r="343" spans="1:25" ht="22.8" x14ac:dyDescent="0.25">
      <c r="A343" s="28" t="s">
        <v>786</v>
      </c>
      <c r="B343" s="29" t="s">
        <v>787</v>
      </c>
      <c r="C343" s="30" t="s">
        <v>770</v>
      </c>
      <c r="D343" s="30"/>
      <c r="E343" s="30" t="s">
        <v>768</v>
      </c>
      <c r="F343" s="30" t="s">
        <v>764</v>
      </c>
      <c r="G343" s="30" t="s">
        <v>45</v>
      </c>
      <c r="H343" s="31">
        <v>35000</v>
      </c>
      <c r="I343" s="31">
        <v>35000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0" t="s">
        <v>788</v>
      </c>
      <c r="S343" s="32" t="s">
        <v>37</v>
      </c>
      <c r="T343" s="33" t="s">
        <v>789</v>
      </c>
      <c r="U343" s="33" t="s">
        <v>33</v>
      </c>
      <c r="V343" s="33" t="s">
        <v>33</v>
      </c>
      <c r="W343" s="33" t="s">
        <v>33</v>
      </c>
      <c r="X343" s="33" t="s">
        <v>33</v>
      </c>
      <c r="Y343" s="34" t="s">
        <v>33</v>
      </c>
    </row>
    <row r="344" spans="1:25" ht="22.8" x14ac:dyDescent="0.25">
      <c r="A344" s="28" t="s">
        <v>790</v>
      </c>
      <c r="B344" s="29" t="s">
        <v>791</v>
      </c>
      <c r="C344" s="30" t="s">
        <v>770</v>
      </c>
      <c r="D344" s="30" t="s">
        <v>792</v>
      </c>
      <c r="E344" s="30" t="s">
        <v>768</v>
      </c>
      <c r="F344" s="30" t="s">
        <v>298</v>
      </c>
      <c r="G344" s="30" t="s">
        <v>45</v>
      </c>
      <c r="H344" s="31">
        <v>2500</v>
      </c>
      <c r="I344" s="31">
        <v>2500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0</v>
      </c>
      <c r="R344" s="30" t="s">
        <v>793</v>
      </c>
      <c r="S344" s="32" t="s">
        <v>31</v>
      </c>
      <c r="T344" s="33" t="s">
        <v>794</v>
      </c>
      <c r="U344" s="33" t="s">
        <v>33</v>
      </c>
      <c r="V344" s="33" t="s">
        <v>33</v>
      </c>
      <c r="W344" s="33" t="s">
        <v>33</v>
      </c>
      <c r="X344" s="33" t="s">
        <v>33</v>
      </c>
      <c r="Y344" s="34" t="s">
        <v>33</v>
      </c>
    </row>
    <row r="345" spans="1:25" ht="22.8" x14ac:dyDescent="0.25">
      <c r="A345" s="28" t="s">
        <v>795</v>
      </c>
      <c r="B345" s="29" t="s">
        <v>796</v>
      </c>
      <c r="C345" s="30"/>
      <c r="D345" s="30" t="s">
        <v>797</v>
      </c>
      <c r="E345" s="30" t="s">
        <v>798</v>
      </c>
      <c r="F345" s="30"/>
      <c r="G345" s="30"/>
      <c r="H345" s="35">
        <f t="shared" ref="H345:Q345" si="80">SUM(H346:H347)</f>
        <v>31460</v>
      </c>
      <c r="I345" s="35">
        <f t="shared" si="80"/>
        <v>0</v>
      </c>
      <c r="J345" s="35">
        <f t="shared" si="80"/>
        <v>0</v>
      </c>
      <c r="K345" s="35">
        <f t="shared" si="80"/>
        <v>31460</v>
      </c>
      <c r="L345" s="35">
        <f t="shared" si="80"/>
        <v>0</v>
      </c>
      <c r="M345" s="35">
        <f t="shared" si="80"/>
        <v>0</v>
      </c>
      <c r="N345" s="35">
        <f t="shared" si="80"/>
        <v>0</v>
      </c>
      <c r="O345" s="35">
        <f t="shared" si="80"/>
        <v>0</v>
      </c>
      <c r="P345" s="35">
        <f t="shared" si="80"/>
        <v>1100000</v>
      </c>
      <c r="Q345" s="35">
        <f t="shared" si="80"/>
        <v>1100000</v>
      </c>
      <c r="R345" s="30" t="s">
        <v>799</v>
      </c>
      <c r="S345" s="32" t="s">
        <v>31</v>
      </c>
      <c r="T345" s="33" t="s">
        <v>86</v>
      </c>
      <c r="U345" s="33" t="s">
        <v>33</v>
      </c>
      <c r="V345" s="33" t="s">
        <v>409</v>
      </c>
      <c r="W345" s="33" t="s">
        <v>33</v>
      </c>
      <c r="X345" s="33" t="s">
        <v>430</v>
      </c>
      <c r="Y345" s="34" t="s">
        <v>33</v>
      </c>
    </row>
    <row r="346" spans="1:25" ht="22.8" x14ac:dyDescent="0.25">
      <c r="A346" s="36"/>
      <c r="B346" s="37"/>
      <c r="C346" s="38" t="s">
        <v>41</v>
      </c>
      <c r="D346" s="38"/>
      <c r="E346" s="38"/>
      <c r="F346" s="38" t="s">
        <v>764</v>
      </c>
      <c r="G346" s="38" t="s">
        <v>800</v>
      </c>
      <c r="H346" s="39">
        <v>31460</v>
      </c>
      <c r="I346" s="39">
        <v>0</v>
      </c>
      <c r="J346" s="39">
        <v>0</v>
      </c>
      <c r="K346" s="39">
        <v>31460</v>
      </c>
      <c r="L346" s="39">
        <v>0</v>
      </c>
      <c r="M346" s="39">
        <v>0</v>
      </c>
      <c r="N346" s="39">
        <v>0</v>
      </c>
      <c r="O346" s="39">
        <v>0</v>
      </c>
      <c r="P346" s="39">
        <v>100000</v>
      </c>
      <c r="Q346" s="39">
        <v>100000</v>
      </c>
      <c r="R346" s="38"/>
      <c r="S346" s="40"/>
      <c r="T346" s="41"/>
      <c r="U346" s="41"/>
      <c r="V346" s="41"/>
      <c r="W346" s="41"/>
      <c r="X346" s="41"/>
      <c r="Y346" s="42"/>
    </row>
    <row r="347" spans="1:25" ht="22.8" x14ac:dyDescent="0.25">
      <c r="A347" s="36"/>
      <c r="B347" s="37"/>
      <c r="C347" s="38" t="s">
        <v>41</v>
      </c>
      <c r="D347" s="38"/>
      <c r="E347" s="38"/>
      <c r="F347" s="38" t="s">
        <v>764</v>
      </c>
      <c r="G347" s="38" t="s">
        <v>117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1000000</v>
      </c>
      <c r="Q347" s="39">
        <v>1000000</v>
      </c>
      <c r="R347" s="38"/>
      <c r="S347" s="40"/>
      <c r="T347" s="41"/>
      <c r="U347" s="41"/>
      <c r="V347" s="41"/>
      <c r="W347" s="41"/>
      <c r="X347" s="41"/>
      <c r="Y347" s="42"/>
    </row>
    <row r="348" spans="1:25" ht="22.8" x14ac:dyDescent="0.25">
      <c r="A348" s="28" t="s">
        <v>801</v>
      </c>
      <c r="B348" s="29" t="s">
        <v>802</v>
      </c>
      <c r="C348" s="30" t="s">
        <v>41</v>
      </c>
      <c r="D348" s="30" t="s">
        <v>797</v>
      </c>
      <c r="E348" s="30" t="s">
        <v>456</v>
      </c>
      <c r="F348" s="30" t="s">
        <v>301</v>
      </c>
      <c r="G348" s="30" t="s">
        <v>45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10000</v>
      </c>
      <c r="Q348" s="31">
        <v>0</v>
      </c>
      <c r="R348" s="30" t="s">
        <v>803</v>
      </c>
      <c r="S348" s="32" t="s">
        <v>31</v>
      </c>
      <c r="T348" s="33" t="s">
        <v>33</v>
      </c>
      <c r="U348" s="33" t="s">
        <v>33</v>
      </c>
      <c r="V348" s="33" t="s">
        <v>86</v>
      </c>
      <c r="W348" s="33" t="s">
        <v>33</v>
      </c>
      <c r="X348" s="33" t="s">
        <v>33</v>
      </c>
      <c r="Y348" s="34" t="s">
        <v>33</v>
      </c>
    </row>
    <row r="349" spans="1:25" ht="22.8" x14ac:dyDescent="0.25">
      <c r="A349" s="28" t="s">
        <v>804</v>
      </c>
      <c r="B349" s="29" t="s">
        <v>805</v>
      </c>
      <c r="C349" s="30"/>
      <c r="D349" s="30"/>
      <c r="E349" s="30" t="s">
        <v>806</v>
      </c>
      <c r="F349" s="30"/>
      <c r="G349" s="30"/>
      <c r="H349" s="35">
        <f t="shared" ref="H349:Q349" si="81">SUM(H350:H351)</f>
        <v>0</v>
      </c>
      <c r="I349" s="35">
        <f t="shared" si="81"/>
        <v>0</v>
      </c>
      <c r="J349" s="35">
        <f t="shared" si="81"/>
        <v>0</v>
      </c>
      <c r="K349" s="35">
        <f t="shared" si="81"/>
        <v>0</v>
      </c>
      <c r="L349" s="35">
        <f t="shared" si="81"/>
        <v>0</v>
      </c>
      <c r="M349" s="35">
        <f t="shared" si="81"/>
        <v>0</v>
      </c>
      <c r="N349" s="35">
        <f t="shared" si="81"/>
        <v>0</v>
      </c>
      <c r="O349" s="35">
        <f t="shared" si="81"/>
        <v>0</v>
      </c>
      <c r="P349" s="35">
        <f t="shared" si="81"/>
        <v>1140150</v>
      </c>
      <c r="Q349" s="35">
        <f t="shared" si="81"/>
        <v>1103071</v>
      </c>
      <c r="R349" s="30" t="s">
        <v>807</v>
      </c>
      <c r="S349" s="32" t="s">
        <v>31</v>
      </c>
      <c r="T349" s="33" t="s">
        <v>86</v>
      </c>
      <c r="U349" s="33" t="s">
        <v>33</v>
      </c>
      <c r="V349" s="33" t="s">
        <v>358</v>
      </c>
      <c r="W349" s="33" t="s">
        <v>33</v>
      </c>
      <c r="X349" s="33" t="s">
        <v>69</v>
      </c>
      <c r="Y349" s="34" t="s">
        <v>33</v>
      </c>
    </row>
    <row r="350" spans="1:25" ht="22.8" x14ac:dyDescent="0.25">
      <c r="A350" s="36"/>
      <c r="B350" s="37"/>
      <c r="C350" s="38" t="s">
        <v>41</v>
      </c>
      <c r="D350" s="38"/>
      <c r="E350" s="38"/>
      <c r="F350" s="38" t="s">
        <v>298</v>
      </c>
      <c r="G350" s="38" t="s">
        <v>800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48540</v>
      </c>
      <c r="Q350" s="39">
        <v>11460</v>
      </c>
      <c r="R350" s="38"/>
      <c r="S350" s="40"/>
      <c r="T350" s="41"/>
      <c r="U350" s="41"/>
      <c r="V350" s="41"/>
      <c r="W350" s="41"/>
      <c r="X350" s="41"/>
      <c r="Y350" s="42"/>
    </row>
    <row r="351" spans="1:25" ht="22.8" x14ac:dyDescent="0.25">
      <c r="A351" s="36"/>
      <c r="B351" s="37"/>
      <c r="C351" s="38" t="s">
        <v>41</v>
      </c>
      <c r="D351" s="38"/>
      <c r="E351" s="38"/>
      <c r="F351" s="38" t="s">
        <v>298</v>
      </c>
      <c r="G351" s="38" t="s">
        <v>117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1091610</v>
      </c>
      <c r="Q351" s="39">
        <v>1091611</v>
      </c>
      <c r="R351" s="38"/>
      <c r="S351" s="40"/>
      <c r="T351" s="41"/>
      <c r="U351" s="41"/>
      <c r="V351" s="41"/>
      <c r="W351" s="41"/>
      <c r="X351" s="41"/>
      <c r="Y351" s="42"/>
    </row>
    <row r="352" spans="1:25" ht="57" x14ac:dyDescent="0.25">
      <c r="A352" s="28" t="s">
        <v>808</v>
      </c>
      <c r="B352" s="29" t="s">
        <v>809</v>
      </c>
      <c r="C352" s="30" t="s">
        <v>304</v>
      </c>
      <c r="D352" s="30"/>
      <c r="E352" s="30" t="s">
        <v>460</v>
      </c>
      <c r="F352" s="30" t="s">
        <v>301</v>
      </c>
      <c r="G352" s="30" t="s">
        <v>45</v>
      </c>
      <c r="H352" s="31">
        <v>20072</v>
      </c>
      <c r="I352" s="31">
        <v>0</v>
      </c>
      <c r="J352" s="31">
        <v>0</v>
      </c>
      <c r="K352" s="31">
        <v>20072</v>
      </c>
      <c r="L352" s="31">
        <v>0</v>
      </c>
      <c r="M352" s="31">
        <v>0</v>
      </c>
      <c r="N352" s="31">
        <v>0</v>
      </c>
      <c r="O352" s="31">
        <v>0</v>
      </c>
      <c r="P352" s="31">
        <v>0</v>
      </c>
      <c r="Q352" s="31">
        <v>0</v>
      </c>
      <c r="R352" s="30" t="s">
        <v>810</v>
      </c>
      <c r="S352" s="32" t="s">
        <v>31</v>
      </c>
      <c r="T352" s="33" t="s">
        <v>33</v>
      </c>
      <c r="U352" s="33" t="s">
        <v>33</v>
      </c>
      <c r="V352" s="33" t="s">
        <v>33</v>
      </c>
      <c r="W352" s="33" t="s">
        <v>33</v>
      </c>
      <c r="X352" s="33" t="s">
        <v>33</v>
      </c>
      <c r="Y352" s="34" t="s">
        <v>33</v>
      </c>
    </row>
    <row r="353" spans="1:25" ht="22.8" x14ac:dyDescent="0.25">
      <c r="A353" s="28" t="s">
        <v>811</v>
      </c>
      <c r="B353" s="29" t="s">
        <v>812</v>
      </c>
      <c r="C353" s="30" t="s">
        <v>770</v>
      </c>
      <c r="D353" s="30"/>
      <c r="E353" s="30" t="s">
        <v>768</v>
      </c>
      <c r="F353" s="30" t="s">
        <v>298</v>
      </c>
      <c r="G353" s="30" t="s">
        <v>45</v>
      </c>
      <c r="H353" s="31">
        <v>38000</v>
      </c>
      <c r="I353" s="31">
        <v>38000</v>
      </c>
      <c r="J353" s="31">
        <v>0</v>
      </c>
      <c r="K353" s="31">
        <v>0</v>
      </c>
      <c r="L353" s="31">
        <v>0</v>
      </c>
      <c r="M353" s="31">
        <v>0</v>
      </c>
      <c r="N353" s="31">
        <v>0</v>
      </c>
      <c r="O353" s="31">
        <v>0</v>
      </c>
      <c r="P353" s="31">
        <v>0</v>
      </c>
      <c r="Q353" s="31">
        <v>0</v>
      </c>
      <c r="R353" s="30" t="s">
        <v>813</v>
      </c>
      <c r="S353" s="32" t="s">
        <v>37</v>
      </c>
      <c r="T353" s="33" t="s">
        <v>33</v>
      </c>
      <c r="U353" s="33" t="s">
        <v>33</v>
      </c>
      <c r="V353" s="33" t="s">
        <v>83</v>
      </c>
      <c r="W353" s="33" t="s">
        <v>33</v>
      </c>
      <c r="X353" s="33" t="s">
        <v>33</v>
      </c>
      <c r="Y353" s="34" t="s">
        <v>33</v>
      </c>
    </row>
    <row r="354" spans="1:25" ht="22.8" x14ac:dyDescent="0.25">
      <c r="A354" s="21" t="s">
        <v>814</v>
      </c>
      <c r="B354" s="22" t="s">
        <v>815</v>
      </c>
      <c r="C354" s="23"/>
      <c r="D354" s="23" t="s">
        <v>50</v>
      </c>
      <c r="E354" s="23" t="s">
        <v>737</v>
      </c>
      <c r="F354" s="23"/>
      <c r="G354" s="23"/>
      <c r="H354" s="24">
        <f t="shared" ref="H354:Q354" si="82">SUM(H355:H361)</f>
        <v>76000</v>
      </c>
      <c r="I354" s="24">
        <f t="shared" si="82"/>
        <v>0</v>
      </c>
      <c r="J354" s="24">
        <f t="shared" si="82"/>
        <v>0</v>
      </c>
      <c r="K354" s="24">
        <f t="shared" si="82"/>
        <v>76000</v>
      </c>
      <c r="L354" s="24">
        <f t="shared" si="82"/>
        <v>0</v>
      </c>
      <c r="M354" s="24">
        <f t="shared" si="82"/>
        <v>0</v>
      </c>
      <c r="N354" s="24">
        <f t="shared" si="82"/>
        <v>0</v>
      </c>
      <c r="O354" s="24">
        <f t="shared" si="82"/>
        <v>0</v>
      </c>
      <c r="P354" s="24">
        <f t="shared" si="82"/>
        <v>0</v>
      </c>
      <c r="Q354" s="24">
        <f t="shared" si="82"/>
        <v>0</v>
      </c>
      <c r="R354" s="23" t="s">
        <v>816</v>
      </c>
      <c r="S354" s="25" t="s">
        <v>31</v>
      </c>
      <c r="T354" s="26" t="s">
        <v>358</v>
      </c>
      <c r="U354" s="26" t="s">
        <v>33</v>
      </c>
      <c r="V354" s="26" t="s">
        <v>283</v>
      </c>
      <c r="W354" s="26" t="s">
        <v>33</v>
      </c>
      <c r="X354" s="26" t="s">
        <v>33</v>
      </c>
      <c r="Y354" s="27" t="s">
        <v>33</v>
      </c>
    </row>
    <row r="355" spans="1:25" ht="22.8" x14ac:dyDescent="0.25">
      <c r="A355" s="28" t="s">
        <v>817</v>
      </c>
      <c r="B355" s="29" t="s">
        <v>818</v>
      </c>
      <c r="C355" s="30" t="s">
        <v>749</v>
      </c>
      <c r="D355" s="30" t="s">
        <v>185</v>
      </c>
      <c r="E355" s="30" t="s">
        <v>748</v>
      </c>
      <c r="F355" s="30" t="s">
        <v>272</v>
      </c>
      <c r="G355" s="30" t="s">
        <v>45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0" t="s">
        <v>244</v>
      </c>
      <c r="S355" s="32" t="s">
        <v>37</v>
      </c>
      <c r="T355" s="33" t="s">
        <v>83</v>
      </c>
      <c r="U355" s="33" t="s">
        <v>33</v>
      </c>
      <c r="V355" s="33" t="s">
        <v>83</v>
      </c>
      <c r="W355" s="33" t="s">
        <v>33</v>
      </c>
      <c r="X355" s="33" t="s">
        <v>33</v>
      </c>
      <c r="Y355" s="34" t="s">
        <v>33</v>
      </c>
    </row>
    <row r="356" spans="1:25" ht="22.8" x14ac:dyDescent="0.25">
      <c r="A356" s="28" t="s">
        <v>819</v>
      </c>
      <c r="B356" s="29" t="s">
        <v>820</v>
      </c>
      <c r="C356" s="30"/>
      <c r="D356" s="30"/>
      <c r="E356" s="30" t="s">
        <v>821</v>
      </c>
      <c r="F356" s="30"/>
      <c r="G356" s="30"/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0" t="s">
        <v>244</v>
      </c>
      <c r="S356" s="32" t="s">
        <v>37</v>
      </c>
      <c r="T356" s="33" t="s">
        <v>83</v>
      </c>
      <c r="U356" s="33" t="s">
        <v>33</v>
      </c>
      <c r="V356" s="33" t="s">
        <v>83</v>
      </c>
      <c r="W356" s="33" t="s">
        <v>33</v>
      </c>
      <c r="X356" s="33" t="s">
        <v>33</v>
      </c>
      <c r="Y356" s="34" t="s">
        <v>33</v>
      </c>
    </row>
    <row r="357" spans="1:25" ht="22.8" x14ac:dyDescent="0.25">
      <c r="A357" s="28" t="s">
        <v>822</v>
      </c>
      <c r="B357" s="29" t="s">
        <v>823</v>
      </c>
      <c r="C357" s="30" t="s">
        <v>824</v>
      </c>
      <c r="D357" s="30"/>
      <c r="E357" s="30" t="s">
        <v>825</v>
      </c>
      <c r="F357" s="30" t="s">
        <v>272</v>
      </c>
      <c r="G357" s="30" t="s">
        <v>45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0" t="s">
        <v>244</v>
      </c>
      <c r="S357" s="32" t="s">
        <v>37</v>
      </c>
      <c r="T357" s="33" t="s">
        <v>83</v>
      </c>
      <c r="U357" s="33" t="s">
        <v>33</v>
      </c>
      <c r="V357" s="33" t="s">
        <v>83</v>
      </c>
      <c r="W357" s="33" t="s">
        <v>33</v>
      </c>
      <c r="X357" s="33" t="s">
        <v>33</v>
      </c>
      <c r="Y357" s="34" t="s">
        <v>33</v>
      </c>
    </row>
    <row r="358" spans="1:25" x14ac:dyDescent="0.25">
      <c r="A358" s="28" t="s">
        <v>826</v>
      </c>
      <c r="B358" s="29" t="s">
        <v>827</v>
      </c>
      <c r="C358" s="30" t="s">
        <v>828</v>
      </c>
      <c r="D358" s="30"/>
      <c r="E358" s="30" t="s">
        <v>829</v>
      </c>
      <c r="F358" s="30" t="s">
        <v>272</v>
      </c>
      <c r="G358" s="30" t="s">
        <v>45</v>
      </c>
      <c r="H358" s="31">
        <v>76000</v>
      </c>
      <c r="I358" s="31">
        <v>0</v>
      </c>
      <c r="J358" s="31">
        <v>0</v>
      </c>
      <c r="K358" s="31">
        <v>76000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0" t="s">
        <v>244</v>
      </c>
      <c r="S358" s="32" t="s">
        <v>37</v>
      </c>
      <c r="T358" s="33" t="s">
        <v>83</v>
      </c>
      <c r="U358" s="33" t="s">
        <v>33</v>
      </c>
      <c r="V358" s="33" t="s">
        <v>83</v>
      </c>
      <c r="W358" s="33" t="s">
        <v>33</v>
      </c>
      <c r="X358" s="33" t="s">
        <v>33</v>
      </c>
      <c r="Y358" s="34" t="s">
        <v>33</v>
      </c>
    </row>
    <row r="359" spans="1:25" ht="22.8" x14ac:dyDescent="0.25">
      <c r="A359" s="28" t="s">
        <v>830</v>
      </c>
      <c r="B359" s="29" t="s">
        <v>831</v>
      </c>
      <c r="C359" s="30"/>
      <c r="D359" s="30" t="s">
        <v>832</v>
      </c>
      <c r="E359" s="30" t="s">
        <v>829</v>
      </c>
      <c r="F359" s="30"/>
      <c r="G359" s="30"/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0" t="s">
        <v>803</v>
      </c>
      <c r="S359" s="32" t="s">
        <v>31</v>
      </c>
      <c r="T359" s="33" t="s">
        <v>69</v>
      </c>
      <c r="U359" s="33" t="s">
        <v>33</v>
      </c>
      <c r="V359" s="33" t="s">
        <v>33</v>
      </c>
      <c r="W359" s="33" t="s">
        <v>33</v>
      </c>
      <c r="X359" s="33" t="s">
        <v>33</v>
      </c>
      <c r="Y359" s="34" t="s">
        <v>33</v>
      </c>
    </row>
    <row r="360" spans="1:25" ht="34.200000000000003" x14ac:dyDescent="0.25">
      <c r="A360" s="28" t="s">
        <v>833</v>
      </c>
      <c r="B360" s="29" t="s">
        <v>834</v>
      </c>
      <c r="C360" s="30"/>
      <c r="D360" s="30" t="s">
        <v>832</v>
      </c>
      <c r="E360" s="30" t="s">
        <v>829</v>
      </c>
      <c r="F360" s="30"/>
      <c r="G360" s="30"/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0" t="s">
        <v>803</v>
      </c>
      <c r="S360" s="32" t="s">
        <v>31</v>
      </c>
      <c r="T360" s="33" t="s">
        <v>358</v>
      </c>
      <c r="U360" s="33" t="s">
        <v>33</v>
      </c>
      <c r="V360" s="33" t="s">
        <v>69</v>
      </c>
      <c r="W360" s="33" t="s">
        <v>33</v>
      </c>
      <c r="X360" s="33" t="s">
        <v>33</v>
      </c>
      <c r="Y360" s="34" t="s">
        <v>33</v>
      </c>
    </row>
    <row r="361" spans="1:25" ht="22.8" x14ac:dyDescent="0.25">
      <c r="A361" s="28" t="s">
        <v>835</v>
      </c>
      <c r="B361" s="29" t="s">
        <v>836</v>
      </c>
      <c r="C361" s="30"/>
      <c r="D361" s="30"/>
      <c r="E361" s="30" t="s">
        <v>837</v>
      </c>
      <c r="F361" s="30"/>
      <c r="G361" s="30"/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0" t="s">
        <v>244</v>
      </c>
      <c r="S361" s="32" t="s">
        <v>37</v>
      </c>
      <c r="T361" s="33" t="s">
        <v>83</v>
      </c>
      <c r="U361" s="33" t="s">
        <v>33</v>
      </c>
      <c r="V361" s="33" t="s">
        <v>83</v>
      </c>
      <c r="W361" s="33" t="s">
        <v>33</v>
      </c>
      <c r="X361" s="33" t="s">
        <v>33</v>
      </c>
      <c r="Y361" s="34" t="s">
        <v>33</v>
      </c>
    </row>
    <row r="362" spans="1:25" ht="34.200000000000003" x14ac:dyDescent="0.25">
      <c r="A362" s="21" t="s">
        <v>838</v>
      </c>
      <c r="B362" s="22" t="s">
        <v>839</v>
      </c>
      <c r="C362" s="23"/>
      <c r="D362" s="23" t="s">
        <v>50</v>
      </c>
      <c r="E362" s="23" t="s">
        <v>737</v>
      </c>
      <c r="F362" s="23"/>
      <c r="G362" s="23"/>
      <c r="H362" s="24">
        <f t="shared" ref="H362:Q362" si="83">H363+H364+H367+H368+H369</f>
        <v>385062</v>
      </c>
      <c r="I362" s="24">
        <f t="shared" si="83"/>
        <v>385062</v>
      </c>
      <c r="J362" s="24">
        <f t="shared" si="83"/>
        <v>0</v>
      </c>
      <c r="K362" s="24">
        <f t="shared" si="83"/>
        <v>0</v>
      </c>
      <c r="L362" s="24">
        <f t="shared" si="83"/>
        <v>0</v>
      </c>
      <c r="M362" s="24">
        <f t="shared" si="83"/>
        <v>0</v>
      </c>
      <c r="N362" s="24">
        <f t="shared" si="83"/>
        <v>0</v>
      </c>
      <c r="O362" s="24">
        <f t="shared" si="83"/>
        <v>0</v>
      </c>
      <c r="P362" s="24">
        <f t="shared" si="83"/>
        <v>7550</v>
      </c>
      <c r="Q362" s="24">
        <f t="shared" si="83"/>
        <v>7600</v>
      </c>
      <c r="R362" s="23" t="s">
        <v>840</v>
      </c>
      <c r="S362" s="25" t="s">
        <v>31</v>
      </c>
      <c r="T362" s="26" t="s">
        <v>430</v>
      </c>
      <c r="U362" s="26" t="s">
        <v>33</v>
      </c>
      <c r="V362" s="26" t="s">
        <v>755</v>
      </c>
      <c r="W362" s="26" t="s">
        <v>33</v>
      </c>
      <c r="X362" s="26" t="s">
        <v>33</v>
      </c>
      <c r="Y362" s="27" t="s">
        <v>33</v>
      </c>
    </row>
    <row r="363" spans="1:25" ht="34.200000000000003" x14ac:dyDescent="0.25">
      <c r="A363" s="28" t="s">
        <v>841</v>
      </c>
      <c r="B363" s="29" t="s">
        <v>842</v>
      </c>
      <c r="C363" s="30"/>
      <c r="D363" s="30"/>
      <c r="E363" s="30" t="s">
        <v>745</v>
      </c>
      <c r="F363" s="30"/>
      <c r="G363" s="30"/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0" t="s">
        <v>843</v>
      </c>
      <c r="S363" s="32" t="s">
        <v>37</v>
      </c>
      <c r="T363" s="33" t="s">
        <v>739</v>
      </c>
      <c r="U363" s="33" t="s">
        <v>33</v>
      </c>
      <c r="V363" s="33" t="s">
        <v>739</v>
      </c>
      <c r="W363" s="33" t="s">
        <v>33</v>
      </c>
      <c r="X363" s="33" t="s">
        <v>33</v>
      </c>
      <c r="Y363" s="34" t="s">
        <v>33</v>
      </c>
    </row>
    <row r="364" spans="1:25" ht="34.200000000000003" x14ac:dyDescent="0.25">
      <c r="A364" s="28" t="s">
        <v>844</v>
      </c>
      <c r="B364" s="29" t="s">
        <v>845</v>
      </c>
      <c r="C364" s="30"/>
      <c r="D364" s="30" t="s">
        <v>50</v>
      </c>
      <c r="E364" s="30" t="s">
        <v>846</v>
      </c>
      <c r="F364" s="30"/>
      <c r="G364" s="30"/>
      <c r="H364" s="35">
        <f t="shared" ref="H364:Q364" si="84">SUM(H365:H366)</f>
        <v>130062</v>
      </c>
      <c r="I364" s="35">
        <f t="shared" si="84"/>
        <v>130062</v>
      </c>
      <c r="J364" s="35">
        <f t="shared" si="84"/>
        <v>0</v>
      </c>
      <c r="K364" s="35">
        <f t="shared" si="84"/>
        <v>0</v>
      </c>
      <c r="L364" s="35">
        <f t="shared" si="84"/>
        <v>0</v>
      </c>
      <c r="M364" s="35">
        <f t="shared" si="84"/>
        <v>0</v>
      </c>
      <c r="N364" s="35">
        <f t="shared" si="84"/>
        <v>0</v>
      </c>
      <c r="O364" s="35">
        <f t="shared" si="84"/>
        <v>0</v>
      </c>
      <c r="P364" s="35">
        <f t="shared" si="84"/>
        <v>7550</v>
      </c>
      <c r="Q364" s="35">
        <f t="shared" si="84"/>
        <v>7600</v>
      </c>
      <c r="R364" s="30" t="s">
        <v>847</v>
      </c>
      <c r="S364" s="32" t="s">
        <v>133</v>
      </c>
      <c r="T364" s="33" t="s">
        <v>47</v>
      </c>
      <c r="U364" s="33" t="s">
        <v>33</v>
      </c>
      <c r="V364" s="33" t="s">
        <v>47</v>
      </c>
      <c r="W364" s="33" t="s">
        <v>33</v>
      </c>
      <c r="X364" s="33" t="s">
        <v>33</v>
      </c>
      <c r="Y364" s="34" t="s">
        <v>33</v>
      </c>
    </row>
    <row r="365" spans="1:25" ht="22.8" x14ac:dyDescent="0.25">
      <c r="A365" s="36"/>
      <c r="B365" s="37"/>
      <c r="C365" s="38" t="s">
        <v>41</v>
      </c>
      <c r="D365" s="38"/>
      <c r="E365" s="38"/>
      <c r="F365" s="38" t="s">
        <v>272</v>
      </c>
      <c r="G365" s="38" t="s">
        <v>45</v>
      </c>
      <c r="H365" s="39">
        <v>122578</v>
      </c>
      <c r="I365" s="39">
        <v>122578</v>
      </c>
      <c r="J365" s="39">
        <v>0</v>
      </c>
      <c r="K365" s="39">
        <v>0</v>
      </c>
      <c r="L365" s="39">
        <v>0</v>
      </c>
      <c r="M365" s="39">
        <v>0</v>
      </c>
      <c r="N365" s="39">
        <v>0</v>
      </c>
      <c r="O365" s="39">
        <v>0</v>
      </c>
      <c r="P365" s="39">
        <v>0</v>
      </c>
      <c r="Q365" s="39">
        <v>0</v>
      </c>
      <c r="R365" s="38"/>
      <c r="S365" s="40"/>
      <c r="T365" s="41"/>
      <c r="U365" s="41"/>
      <c r="V365" s="41"/>
      <c r="W365" s="41"/>
      <c r="X365" s="41"/>
      <c r="Y365" s="42"/>
    </row>
    <row r="366" spans="1:25" ht="22.8" x14ac:dyDescent="0.25">
      <c r="A366" s="36"/>
      <c r="B366" s="37"/>
      <c r="C366" s="38" t="s">
        <v>722</v>
      </c>
      <c r="D366" s="38"/>
      <c r="E366" s="38"/>
      <c r="F366" s="38" t="s">
        <v>272</v>
      </c>
      <c r="G366" s="38" t="s">
        <v>45</v>
      </c>
      <c r="H366" s="39">
        <v>7484</v>
      </c>
      <c r="I366" s="39">
        <v>7484</v>
      </c>
      <c r="J366" s="39">
        <v>0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7550</v>
      </c>
      <c r="Q366" s="39">
        <v>7600</v>
      </c>
      <c r="R366" s="38"/>
      <c r="S366" s="40"/>
      <c r="T366" s="41"/>
      <c r="U366" s="41"/>
      <c r="V366" s="41"/>
      <c r="W366" s="41"/>
      <c r="X366" s="41"/>
      <c r="Y366" s="42"/>
    </row>
    <row r="367" spans="1:25" ht="34.200000000000003" x14ac:dyDescent="0.25">
      <c r="A367" s="28" t="s">
        <v>848</v>
      </c>
      <c r="B367" s="29" t="s">
        <v>849</v>
      </c>
      <c r="C367" s="30"/>
      <c r="D367" s="30"/>
      <c r="E367" s="30" t="s">
        <v>745</v>
      </c>
      <c r="F367" s="30"/>
      <c r="G367" s="30"/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0" t="s">
        <v>850</v>
      </c>
      <c r="S367" s="32" t="s">
        <v>37</v>
      </c>
      <c r="T367" s="33" t="s">
        <v>33</v>
      </c>
      <c r="U367" s="33" t="s">
        <v>33</v>
      </c>
      <c r="V367" s="33" t="s">
        <v>33</v>
      </c>
      <c r="W367" s="33" t="s">
        <v>33</v>
      </c>
      <c r="X367" s="33" t="s">
        <v>33</v>
      </c>
      <c r="Y367" s="34" t="s">
        <v>33</v>
      </c>
    </row>
    <row r="368" spans="1:25" ht="34.200000000000003" x14ac:dyDescent="0.25">
      <c r="A368" s="28" t="s">
        <v>851</v>
      </c>
      <c r="B368" s="29" t="s">
        <v>852</v>
      </c>
      <c r="C368" s="30"/>
      <c r="D368" s="30"/>
      <c r="E368" s="30" t="s">
        <v>745</v>
      </c>
      <c r="F368" s="30"/>
      <c r="G368" s="30"/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0" t="s">
        <v>853</v>
      </c>
      <c r="S368" s="32" t="s">
        <v>37</v>
      </c>
      <c r="T368" s="33" t="s">
        <v>33</v>
      </c>
      <c r="U368" s="33" t="s">
        <v>33</v>
      </c>
      <c r="V368" s="33" t="s">
        <v>33</v>
      </c>
      <c r="W368" s="33" t="s">
        <v>33</v>
      </c>
      <c r="X368" s="33" t="s">
        <v>33</v>
      </c>
      <c r="Y368" s="34" t="s">
        <v>33</v>
      </c>
    </row>
    <row r="369" spans="1:25" ht="22.8" x14ac:dyDescent="0.25">
      <c r="A369" s="28" t="s">
        <v>854</v>
      </c>
      <c r="B369" s="29" t="s">
        <v>855</v>
      </c>
      <c r="C369" s="30" t="s">
        <v>856</v>
      </c>
      <c r="D369" s="30" t="s">
        <v>857</v>
      </c>
      <c r="E369" s="30" t="s">
        <v>745</v>
      </c>
      <c r="F369" s="30" t="s">
        <v>272</v>
      </c>
      <c r="G369" s="30" t="s">
        <v>315</v>
      </c>
      <c r="H369" s="31">
        <v>255000</v>
      </c>
      <c r="I369" s="31">
        <v>255000</v>
      </c>
      <c r="J369" s="31">
        <v>0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  <c r="P369" s="31">
        <v>0</v>
      </c>
      <c r="Q369" s="31">
        <v>0</v>
      </c>
      <c r="R369" s="30" t="s">
        <v>858</v>
      </c>
      <c r="S369" s="32" t="s">
        <v>133</v>
      </c>
      <c r="T369" s="33" t="s">
        <v>33</v>
      </c>
      <c r="U369" s="33" t="s">
        <v>33</v>
      </c>
      <c r="V369" s="33" t="s">
        <v>157</v>
      </c>
      <c r="W369" s="33" t="s">
        <v>33</v>
      </c>
      <c r="X369" s="33" t="s">
        <v>33</v>
      </c>
      <c r="Y369" s="34" t="s">
        <v>33</v>
      </c>
    </row>
    <row r="370" spans="1:25" ht="22.8" x14ac:dyDescent="0.25">
      <c r="A370" s="21" t="s">
        <v>859</v>
      </c>
      <c r="B370" s="22" t="s">
        <v>860</v>
      </c>
      <c r="C370" s="23"/>
      <c r="D370" s="23" t="s">
        <v>50</v>
      </c>
      <c r="E370" s="23" t="s">
        <v>737</v>
      </c>
      <c r="F370" s="23"/>
      <c r="G370" s="23"/>
      <c r="H370" s="24">
        <f t="shared" ref="H370:Q370" si="85">H371+H372+H373+H374+H377</f>
        <v>634138</v>
      </c>
      <c r="I370" s="24">
        <f t="shared" si="85"/>
        <v>634138</v>
      </c>
      <c r="J370" s="24">
        <f t="shared" si="85"/>
        <v>223300</v>
      </c>
      <c r="K370" s="24">
        <f t="shared" si="85"/>
        <v>0</v>
      </c>
      <c r="L370" s="24">
        <f t="shared" si="85"/>
        <v>0</v>
      </c>
      <c r="M370" s="24">
        <f t="shared" si="85"/>
        <v>0</v>
      </c>
      <c r="N370" s="24">
        <f t="shared" si="85"/>
        <v>0</v>
      </c>
      <c r="O370" s="24">
        <f t="shared" si="85"/>
        <v>0</v>
      </c>
      <c r="P370" s="24">
        <f t="shared" si="85"/>
        <v>340200</v>
      </c>
      <c r="Q370" s="24">
        <f t="shared" si="85"/>
        <v>340200</v>
      </c>
      <c r="R370" s="23" t="s">
        <v>861</v>
      </c>
      <c r="S370" s="25" t="s">
        <v>37</v>
      </c>
      <c r="T370" s="26" t="s">
        <v>862</v>
      </c>
      <c r="U370" s="26" t="s">
        <v>33</v>
      </c>
      <c r="V370" s="26" t="s">
        <v>863</v>
      </c>
      <c r="W370" s="26" t="s">
        <v>33</v>
      </c>
      <c r="X370" s="26" t="s">
        <v>33</v>
      </c>
      <c r="Y370" s="27" t="s">
        <v>33</v>
      </c>
    </row>
    <row r="371" spans="1:25" ht="22.8" x14ac:dyDescent="0.25">
      <c r="A371" s="28" t="s">
        <v>864</v>
      </c>
      <c r="B371" s="29" t="s">
        <v>865</v>
      </c>
      <c r="C371" s="30" t="s">
        <v>856</v>
      </c>
      <c r="D371" s="30"/>
      <c r="E371" s="30" t="s">
        <v>745</v>
      </c>
      <c r="F371" s="30" t="s">
        <v>272</v>
      </c>
      <c r="G371" s="30" t="s">
        <v>67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0</v>
      </c>
      <c r="R371" s="30" t="s">
        <v>866</v>
      </c>
      <c r="S371" s="32" t="s">
        <v>37</v>
      </c>
      <c r="T371" s="33" t="s">
        <v>867</v>
      </c>
      <c r="U371" s="33" t="s">
        <v>33</v>
      </c>
      <c r="V371" s="33" t="s">
        <v>867</v>
      </c>
      <c r="W371" s="33" t="s">
        <v>33</v>
      </c>
      <c r="X371" s="33" t="s">
        <v>33</v>
      </c>
      <c r="Y371" s="34" t="s">
        <v>33</v>
      </c>
    </row>
    <row r="372" spans="1:25" ht="22.8" x14ac:dyDescent="0.25">
      <c r="A372" s="28" t="s">
        <v>868</v>
      </c>
      <c r="B372" s="29" t="s">
        <v>869</v>
      </c>
      <c r="C372" s="30" t="s">
        <v>41</v>
      </c>
      <c r="D372" s="30" t="s">
        <v>50</v>
      </c>
      <c r="E372" s="30" t="s">
        <v>737</v>
      </c>
      <c r="F372" s="30" t="s">
        <v>272</v>
      </c>
      <c r="G372" s="30" t="s">
        <v>45</v>
      </c>
      <c r="H372" s="31">
        <v>293938</v>
      </c>
      <c r="I372" s="31">
        <v>293938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0</v>
      </c>
      <c r="Q372" s="31">
        <v>0</v>
      </c>
      <c r="R372" s="30" t="s">
        <v>244</v>
      </c>
      <c r="S372" s="32" t="s">
        <v>37</v>
      </c>
      <c r="T372" s="33" t="s">
        <v>739</v>
      </c>
      <c r="U372" s="33" t="s">
        <v>33</v>
      </c>
      <c r="V372" s="33" t="s">
        <v>739</v>
      </c>
      <c r="W372" s="33" t="s">
        <v>33</v>
      </c>
      <c r="X372" s="33" t="s">
        <v>33</v>
      </c>
      <c r="Y372" s="34" t="s">
        <v>33</v>
      </c>
    </row>
    <row r="373" spans="1:25" ht="34.200000000000003" x14ac:dyDescent="0.25">
      <c r="A373" s="28" t="s">
        <v>870</v>
      </c>
      <c r="B373" s="29" t="s">
        <v>871</v>
      </c>
      <c r="C373" s="30" t="s">
        <v>856</v>
      </c>
      <c r="D373" s="30"/>
      <c r="E373" s="30" t="s">
        <v>745</v>
      </c>
      <c r="F373" s="30" t="s">
        <v>272</v>
      </c>
      <c r="G373" s="30" t="s">
        <v>117</v>
      </c>
      <c r="H373" s="31">
        <v>57800</v>
      </c>
      <c r="I373" s="31">
        <v>57800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  <c r="P373" s="31">
        <v>57800</v>
      </c>
      <c r="Q373" s="31">
        <v>57800</v>
      </c>
      <c r="R373" s="30" t="s">
        <v>872</v>
      </c>
      <c r="S373" s="32" t="s">
        <v>133</v>
      </c>
      <c r="T373" s="33" t="s">
        <v>873</v>
      </c>
      <c r="U373" s="33" t="s">
        <v>33</v>
      </c>
      <c r="V373" s="33" t="s">
        <v>873</v>
      </c>
      <c r="W373" s="33" t="s">
        <v>33</v>
      </c>
      <c r="X373" s="33" t="s">
        <v>33</v>
      </c>
      <c r="Y373" s="34" t="s">
        <v>33</v>
      </c>
    </row>
    <row r="374" spans="1:25" ht="34.200000000000003" x14ac:dyDescent="0.25">
      <c r="A374" s="28" t="s">
        <v>874</v>
      </c>
      <c r="B374" s="29" t="s">
        <v>875</v>
      </c>
      <c r="C374" s="30"/>
      <c r="D374" s="30"/>
      <c r="E374" s="30" t="s">
        <v>745</v>
      </c>
      <c r="F374" s="30"/>
      <c r="G374" s="30"/>
      <c r="H374" s="35">
        <f t="shared" ref="H374:Q374" si="86">SUM(H375:H376)</f>
        <v>282400</v>
      </c>
      <c r="I374" s="35">
        <f t="shared" si="86"/>
        <v>282400</v>
      </c>
      <c r="J374" s="35">
        <f t="shared" si="86"/>
        <v>223300</v>
      </c>
      <c r="K374" s="35">
        <f t="shared" si="86"/>
        <v>0</v>
      </c>
      <c r="L374" s="35">
        <f t="shared" si="86"/>
        <v>0</v>
      </c>
      <c r="M374" s="35">
        <f t="shared" si="86"/>
        <v>0</v>
      </c>
      <c r="N374" s="35">
        <f t="shared" si="86"/>
        <v>0</v>
      </c>
      <c r="O374" s="35">
        <f t="shared" si="86"/>
        <v>0</v>
      </c>
      <c r="P374" s="35">
        <f t="shared" si="86"/>
        <v>282400</v>
      </c>
      <c r="Q374" s="35">
        <f t="shared" si="86"/>
        <v>282400</v>
      </c>
      <c r="R374" s="30" t="s">
        <v>872</v>
      </c>
      <c r="S374" s="32" t="s">
        <v>133</v>
      </c>
      <c r="T374" s="33" t="s">
        <v>33</v>
      </c>
      <c r="U374" s="33" t="s">
        <v>33</v>
      </c>
      <c r="V374" s="33" t="s">
        <v>33</v>
      </c>
      <c r="W374" s="33" t="s">
        <v>33</v>
      </c>
      <c r="X374" s="33" t="s">
        <v>33</v>
      </c>
      <c r="Y374" s="34" t="s">
        <v>33</v>
      </c>
    </row>
    <row r="375" spans="1:25" ht="22.8" x14ac:dyDescent="0.25">
      <c r="A375" s="36"/>
      <c r="B375" s="37"/>
      <c r="C375" s="38" t="s">
        <v>856</v>
      </c>
      <c r="D375" s="38"/>
      <c r="E375" s="38"/>
      <c r="F375" s="38" t="s">
        <v>272</v>
      </c>
      <c r="G375" s="38" t="s">
        <v>117</v>
      </c>
      <c r="H375" s="39">
        <v>279400</v>
      </c>
      <c r="I375" s="39">
        <v>279400</v>
      </c>
      <c r="J375" s="39">
        <v>223300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279400</v>
      </c>
      <c r="Q375" s="39">
        <v>279400</v>
      </c>
      <c r="R375" s="38"/>
      <c r="S375" s="40"/>
      <c r="T375" s="41"/>
      <c r="U375" s="41"/>
      <c r="V375" s="41"/>
      <c r="W375" s="41"/>
      <c r="X375" s="41"/>
      <c r="Y375" s="42"/>
    </row>
    <row r="376" spans="1:25" ht="22.8" x14ac:dyDescent="0.25">
      <c r="A376" s="36"/>
      <c r="B376" s="37"/>
      <c r="C376" s="38" t="s">
        <v>856</v>
      </c>
      <c r="D376" s="38"/>
      <c r="E376" s="38"/>
      <c r="F376" s="38" t="s">
        <v>272</v>
      </c>
      <c r="G376" s="38" t="s">
        <v>67</v>
      </c>
      <c r="H376" s="39">
        <v>3000</v>
      </c>
      <c r="I376" s="39">
        <v>3000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3000</v>
      </c>
      <c r="Q376" s="39">
        <v>3000</v>
      </c>
      <c r="R376" s="38"/>
      <c r="S376" s="40"/>
      <c r="T376" s="41"/>
      <c r="U376" s="41"/>
      <c r="V376" s="41"/>
      <c r="W376" s="41"/>
      <c r="X376" s="41"/>
      <c r="Y376" s="42"/>
    </row>
    <row r="377" spans="1:25" ht="34.200000000000003" x14ac:dyDescent="0.25">
      <c r="A377" s="28" t="s">
        <v>876</v>
      </c>
      <c r="B377" s="29" t="s">
        <v>877</v>
      </c>
      <c r="C377" s="30" t="s">
        <v>856</v>
      </c>
      <c r="D377" s="30"/>
      <c r="E377" s="30" t="s">
        <v>745</v>
      </c>
      <c r="F377" s="30" t="s">
        <v>272</v>
      </c>
      <c r="G377" s="30" t="s">
        <v>117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0</v>
      </c>
      <c r="Q377" s="31">
        <v>0</v>
      </c>
      <c r="R377" s="30" t="s">
        <v>872</v>
      </c>
      <c r="S377" s="32" t="s">
        <v>133</v>
      </c>
      <c r="T377" s="33" t="s">
        <v>33</v>
      </c>
      <c r="U377" s="33" t="s">
        <v>33</v>
      </c>
      <c r="V377" s="33" t="s">
        <v>33</v>
      </c>
      <c r="W377" s="33" t="s">
        <v>33</v>
      </c>
      <c r="X377" s="33" t="s">
        <v>33</v>
      </c>
      <c r="Y377" s="34" t="s">
        <v>33</v>
      </c>
    </row>
    <row r="378" spans="1:25" ht="24" x14ac:dyDescent="0.25">
      <c r="A378" s="7" t="s">
        <v>878</v>
      </c>
      <c r="B378" s="8" t="s">
        <v>879</v>
      </c>
      <c r="C378" s="9"/>
      <c r="D378" s="9" t="s">
        <v>219</v>
      </c>
      <c r="E378" s="9" t="s">
        <v>220</v>
      </c>
      <c r="F378" s="9"/>
      <c r="G378" s="9"/>
      <c r="H378" s="10">
        <f t="shared" ref="H378:Q378" si="87">H379+H409+H433</f>
        <v>3621700</v>
      </c>
      <c r="I378" s="10">
        <f t="shared" si="87"/>
        <v>2559000</v>
      </c>
      <c r="J378" s="10">
        <f t="shared" si="87"/>
        <v>1890778.03</v>
      </c>
      <c r="K378" s="10">
        <f t="shared" si="87"/>
        <v>1062700</v>
      </c>
      <c r="L378" s="10">
        <f t="shared" si="87"/>
        <v>0</v>
      </c>
      <c r="M378" s="10">
        <f t="shared" si="87"/>
        <v>0</v>
      </c>
      <c r="N378" s="10">
        <f t="shared" si="87"/>
        <v>0</v>
      </c>
      <c r="O378" s="10">
        <f t="shared" si="87"/>
        <v>0</v>
      </c>
      <c r="P378" s="10">
        <f t="shared" si="87"/>
        <v>3227422</v>
      </c>
      <c r="Q378" s="10">
        <f t="shared" si="87"/>
        <v>2749422</v>
      </c>
      <c r="R378" s="9"/>
      <c r="S378" s="11"/>
      <c r="T378" s="12"/>
      <c r="U378" s="12"/>
      <c r="V378" s="12"/>
      <c r="W378" s="12"/>
      <c r="X378" s="12"/>
      <c r="Y378" s="13"/>
    </row>
    <row r="379" spans="1:25" ht="34.200000000000003" x14ac:dyDescent="0.25">
      <c r="A379" s="14" t="s">
        <v>880</v>
      </c>
      <c r="B379" s="15" t="s">
        <v>881</v>
      </c>
      <c r="C379" s="16"/>
      <c r="D379" s="16" t="s">
        <v>219</v>
      </c>
      <c r="E379" s="16" t="s">
        <v>220</v>
      </c>
      <c r="F379" s="16"/>
      <c r="G379" s="16"/>
      <c r="H379" s="17">
        <f t="shared" ref="H379:Q379" si="88">H380+H383+H397</f>
        <v>2381700</v>
      </c>
      <c r="I379" s="17">
        <f t="shared" si="88"/>
        <v>2372000</v>
      </c>
      <c r="J379" s="17">
        <f t="shared" si="88"/>
        <v>1803778.03</v>
      </c>
      <c r="K379" s="17">
        <f t="shared" si="88"/>
        <v>9700</v>
      </c>
      <c r="L379" s="17">
        <f t="shared" si="88"/>
        <v>0</v>
      </c>
      <c r="M379" s="17">
        <f t="shared" si="88"/>
        <v>0</v>
      </c>
      <c r="N379" s="17">
        <f t="shared" si="88"/>
        <v>0</v>
      </c>
      <c r="O379" s="17">
        <f t="shared" si="88"/>
        <v>0</v>
      </c>
      <c r="P379" s="17">
        <f t="shared" si="88"/>
        <v>2544422</v>
      </c>
      <c r="Q379" s="17">
        <f t="shared" si="88"/>
        <v>2546422</v>
      </c>
      <c r="R379" s="16" t="s">
        <v>882</v>
      </c>
      <c r="S379" s="18" t="s">
        <v>37</v>
      </c>
      <c r="T379" s="19" t="s">
        <v>38</v>
      </c>
      <c r="U379" s="19" t="s">
        <v>33</v>
      </c>
      <c r="V379" s="19" t="s">
        <v>38</v>
      </c>
      <c r="W379" s="19" t="s">
        <v>33</v>
      </c>
      <c r="X379" s="19" t="s">
        <v>33</v>
      </c>
      <c r="Y379" s="20" t="s">
        <v>33</v>
      </c>
    </row>
    <row r="380" spans="1:25" ht="22.8" x14ac:dyDescent="0.25">
      <c r="A380" s="21" t="s">
        <v>883</v>
      </c>
      <c r="B380" s="22" t="s">
        <v>884</v>
      </c>
      <c r="C380" s="23"/>
      <c r="D380" s="23" t="s">
        <v>219</v>
      </c>
      <c r="E380" s="23" t="s">
        <v>220</v>
      </c>
      <c r="F380" s="23"/>
      <c r="G380" s="23"/>
      <c r="H380" s="24">
        <f t="shared" ref="H380:Q380" si="89">SUM(H381:H382)</f>
        <v>61500</v>
      </c>
      <c r="I380" s="24">
        <f t="shared" si="89"/>
        <v>61500</v>
      </c>
      <c r="J380" s="24">
        <f t="shared" si="89"/>
        <v>0</v>
      </c>
      <c r="K380" s="24">
        <f t="shared" si="89"/>
        <v>0</v>
      </c>
      <c r="L380" s="24">
        <f t="shared" si="89"/>
        <v>0</v>
      </c>
      <c r="M380" s="24">
        <f t="shared" si="89"/>
        <v>0</v>
      </c>
      <c r="N380" s="24">
        <f t="shared" si="89"/>
        <v>0</v>
      </c>
      <c r="O380" s="24">
        <f t="shared" si="89"/>
        <v>0</v>
      </c>
      <c r="P380" s="24">
        <f t="shared" si="89"/>
        <v>1000</v>
      </c>
      <c r="Q380" s="24">
        <f t="shared" si="89"/>
        <v>1000</v>
      </c>
      <c r="R380" s="23" t="s">
        <v>885</v>
      </c>
      <c r="S380" s="25" t="s">
        <v>31</v>
      </c>
      <c r="T380" s="26" t="s">
        <v>739</v>
      </c>
      <c r="U380" s="26" t="s">
        <v>33</v>
      </c>
      <c r="V380" s="26" t="s">
        <v>505</v>
      </c>
      <c r="W380" s="26" t="s">
        <v>33</v>
      </c>
      <c r="X380" s="26" t="s">
        <v>33</v>
      </c>
      <c r="Y380" s="27" t="s">
        <v>33</v>
      </c>
    </row>
    <row r="381" spans="1:25" ht="22.8" x14ac:dyDescent="0.25">
      <c r="A381" s="28" t="s">
        <v>886</v>
      </c>
      <c r="B381" s="29" t="s">
        <v>887</v>
      </c>
      <c r="C381" s="30" t="s">
        <v>41</v>
      </c>
      <c r="D381" s="30" t="s">
        <v>219</v>
      </c>
      <c r="E381" s="30" t="s">
        <v>220</v>
      </c>
      <c r="F381" s="30" t="s">
        <v>888</v>
      </c>
      <c r="G381" s="30" t="s">
        <v>45</v>
      </c>
      <c r="H381" s="31">
        <v>1500</v>
      </c>
      <c r="I381" s="31">
        <v>1500</v>
      </c>
      <c r="J381" s="31">
        <v>0</v>
      </c>
      <c r="K381" s="31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1000</v>
      </c>
      <c r="Q381" s="31">
        <v>1000</v>
      </c>
      <c r="R381" s="30" t="s">
        <v>244</v>
      </c>
      <c r="S381" s="32" t="s">
        <v>37</v>
      </c>
      <c r="T381" s="33" t="s">
        <v>60</v>
      </c>
      <c r="U381" s="33" t="s">
        <v>33</v>
      </c>
      <c r="V381" s="33" t="s">
        <v>60</v>
      </c>
      <c r="W381" s="33" t="s">
        <v>33</v>
      </c>
      <c r="X381" s="33" t="s">
        <v>33</v>
      </c>
      <c r="Y381" s="34" t="s">
        <v>33</v>
      </c>
    </row>
    <row r="382" spans="1:25" ht="22.8" x14ac:dyDescent="0.25">
      <c r="A382" s="28" t="s">
        <v>889</v>
      </c>
      <c r="B382" s="29" t="s">
        <v>890</v>
      </c>
      <c r="C382" s="30" t="s">
        <v>41</v>
      </c>
      <c r="D382" s="30" t="s">
        <v>219</v>
      </c>
      <c r="E382" s="30" t="s">
        <v>220</v>
      </c>
      <c r="F382" s="30" t="s">
        <v>891</v>
      </c>
      <c r="G382" s="30" t="s">
        <v>45</v>
      </c>
      <c r="H382" s="31">
        <v>60000</v>
      </c>
      <c r="I382" s="31">
        <v>60000</v>
      </c>
      <c r="J382" s="31">
        <v>0</v>
      </c>
      <c r="K382" s="31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0" t="s">
        <v>892</v>
      </c>
      <c r="S382" s="32" t="s">
        <v>37</v>
      </c>
      <c r="T382" s="33" t="s">
        <v>83</v>
      </c>
      <c r="U382" s="33" t="s">
        <v>33</v>
      </c>
      <c r="V382" s="33" t="s">
        <v>33</v>
      </c>
      <c r="W382" s="33" t="s">
        <v>33</v>
      </c>
      <c r="X382" s="33" t="s">
        <v>33</v>
      </c>
      <c r="Y382" s="34" t="s">
        <v>33</v>
      </c>
    </row>
    <row r="383" spans="1:25" ht="22.8" x14ac:dyDescent="0.25">
      <c r="A383" s="21" t="s">
        <v>893</v>
      </c>
      <c r="B383" s="22" t="s">
        <v>894</v>
      </c>
      <c r="C383" s="23"/>
      <c r="D383" s="23" t="s">
        <v>219</v>
      </c>
      <c r="E383" s="23" t="s">
        <v>220</v>
      </c>
      <c r="F383" s="23"/>
      <c r="G383" s="23"/>
      <c r="H383" s="24">
        <f t="shared" ref="H383:Q383" si="90">H384+H389+H390+H391+H392+H393+H394+H396</f>
        <v>128010</v>
      </c>
      <c r="I383" s="24">
        <f t="shared" si="90"/>
        <v>128010</v>
      </c>
      <c r="J383" s="24">
        <f t="shared" si="90"/>
        <v>0</v>
      </c>
      <c r="K383" s="24">
        <f t="shared" si="90"/>
        <v>0</v>
      </c>
      <c r="L383" s="24">
        <f t="shared" si="90"/>
        <v>0</v>
      </c>
      <c r="M383" s="24">
        <f t="shared" si="90"/>
        <v>0</v>
      </c>
      <c r="N383" s="24">
        <f t="shared" si="90"/>
        <v>0</v>
      </c>
      <c r="O383" s="24">
        <f t="shared" si="90"/>
        <v>0</v>
      </c>
      <c r="P383" s="24">
        <f t="shared" si="90"/>
        <v>271700</v>
      </c>
      <c r="Q383" s="24">
        <f t="shared" si="90"/>
        <v>271700</v>
      </c>
      <c r="R383" s="23" t="s">
        <v>895</v>
      </c>
      <c r="S383" s="25" t="s">
        <v>37</v>
      </c>
      <c r="T383" s="26" t="s">
        <v>38</v>
      </c>
      <c r="U383" s="26" t="s">
        <v>33</v>
      </c>
      <c r="V383" s="26" t="s">
        <v>38</v>
      </c>
      <c r="W383" s="26" t="s">
        <v>33</v>
      </c>
      <c r="X383" s="26" t="s">
        <v>33</v>
      </c>
      <c r="Y383" s="27" t="s">
        <v>33</v>
      </c>
    </row>
    <row r="384" spans="1:25" ht="57" x14ac:dyDescent="0.25">
      <c r="A384" s="28" t="s">
        <v>896</v>
      </c>
      <c r="B384" s="29" t="s">
        <v>897</v>
      </c>
      <c r="C384" s="30"/>
      <c r="D384" s="30" t="s">
        <v>219</v>
      </c>
      <c r="E384" s="30" t="s">
        <v>898</v>
      </c>
      <c r="F384" s="30"/>
      <c r="G384" s="30"/>
      <c r="H384" s="35">
        <f t="shared" ref="H384:Q384" si="91">SUM(H385:H388)</f>
        <v>49000</v>
      </c>
      <c r="I384" s="35">
        <f t="shared" si="91"/>
        <v>49000</v>
      </c>
      <c r="J384" s="35">
        <f t="shared" si="91"/>
        <v>0</v>
      </c>
      <c r="K384" s="35">
        <f t="shared" si="91"/>
        <v>0</v>
      </c>
      <c r="L384" s="35">
        <f t="shared" si="91"/>
        <v>0</v>
      </c>
      <c r="M384" s="35">
        <f t="shared" si="91"/>
        <v>0</v>
      </c>
      <c r="N384" s="35">
        <f t="shared" si="91"/>
        <v>0</v>
      </c>
      <c r="O384" s="35">
        <f t="shared" si="91"/>
        <v>0</v>
      </c>
      <c r="P384" s="35">
        <f t="shared" si="91"/>
        <v>193000</v>
      </c>
      <c r="Q384" s="35">
        <f t="shared" si="91"/>
        <v>193000</v>
      </c>
      <c r="R384" s="30" t="s">
        <v>788</v>
      </c>
      <c r="S384" s="32" t="s">
        <v>37</v>
      </c>
      <c r="T384" s="33" t="s">
        <v>899</v>
      </c>
      <c r="U384" s="33" t="s">
        <v>33</v>
      </c>
      <c r="V384" s="33" t="s">
        <v>899</v>
      </c>
      <c r="W384" s="33" t="s">
        <v>33</v>
      </c>
      <c r="X384" s="33" t="s">
        <v>33</v>
      </c>
      <c r="Y384" s="34" t="s">
        <v>33</v>
      </c>
    </row>
    <row r="385" spans="1:25" x14ac:dyDescent="0.25">
      <c r="A385" s="36"/>
      <c r="B385" s="37"/>
      <c r="C385" s="38" t="s">
        <v>900</v>
      </c>
      <c r="D385" s="38"/>
      <c r="E385" s="38"/>
      <c r="F385" s="38" t="s">
        <v>888</v>
      </c>
      <c r="G385" s="38" t="s">
        <v>45</v>
      </c>
      <c r="H385" s="39">
        <v>31000</v>
      </c>
      <c r="I385" s="39">
        <v>31000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160000</v>
      </c>
      <c r="Q385" s="39">
        <v>160000</v>
      </c>
      <c r="R385" s="38"/>
      <c r="S385" s="40"/>
      <c r="T385" s="41"/>
      <c r="U385" s="41"/>
      <c r="V385" s="41"/>
      <c r="W385" s="41"/>
      <c r="X385" s="41"/>
      <c r="Y385" s="42"/>
    </row>
    <row r="386" spans="1:25" ht="22.8" x14ac:dyDescent="0.25">
      <c r="A386" s="36"/>
      <c r="B386" s="37"/>
      <c r="C386" s="38" t="s">
        <v>901</v>
      </c>
      <c r="D386" s="38"/>
      <c r="E386" s="38"/>
      <c r="F386" s="38" t="s">
        <v>902</v>
      </c>
      <c r="G386" s="38" t="s">
        <v>45</v>
      </c>
      <c r="H386" s="39">
        <v>5000</v>
      </c>
      <c r="I386" s="39">
        <v>5000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10000</v>
      </c>
      <c r="Q386" s="39">
        <v>10000</v>
      </c>
      <c r="R386" s="38"/>
      <c r="S386" s="40"/>
      <c r="T386" s="41"/>
      <c r="U386" s="41"/>
      <c r="V386" s="41"/>
      <c r="W386" s="41"/>
      <c r="X386" s="41"/>
      <c r="Y386" s="42"/>
    </row>
    <row r="387" spans="1:25" x14ac:dyDescent="0.25">
      <c r="A387" s="36"/>
      <c r="B387" s="37"/>
      <c r="C387" s="38" t="s">
        <v>297</v>
      </c>
      <c r="D387" s="38"/>
      <c r="E387" s="38"/>
      <c r="F387" s="38" t="s">
        <v>888</v>
      </c>
      <c r="G387" s="38" t="s">
        <v>45</v>
      </c>
      <c r="H387" s="39">
        <v>3000</v>
      </c>
      <c r="I387" s="39">
        <v>3000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3000</v>
      </c>
      <c r="Q387" s="39">
        <v>3000</v>
      </c>
      <c r="R387" s="38"/>
      <c r="S387" s="40"/>
      <c r="T387" s="41"/>
      <c r="U387" s="41"/>
      <c r="V387" s="41"/>
      <c r="W387" s="41"/>
      <c r="X387" s="41"/>
      <c r="Y387" s="42"/>
    </row>
    <row r="388" spans="1:25" x14ac:dyDescent="0.25">
      <c r="A388" s="36"/>
      <c r="B388" s="37"/>
      <c r="C388" s="38" t="s">
        <v>903</v>
      </c>
      <c r="D388" s="38"/>
      <c r="E388" s="38"/>
      <c r="F388" s="38" t="s">
        <v>888</v>
      </c>
      <c r="G388" s="38" t="s">
        <v>45</v>
      </c>
      <c r="H388" s="39">
        <v>10000</v>
      </c>
      <c r="I388" s="39">
        <v>10000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20000</v>
      </c>
      <c r="Q388" s="39">
        <v>20000</v>
      </c>
      <c r="R388" s="38"/>
      <c r="S388" s="40"/>
      <c r="T388" s="41"/>
      <c r="U388" s="41"/>
      <c r="V388" s="41"/>
      <c r="W388" s="41"/>
      <c r="X388" s="41"/>
      <c r="Y388" s="42"/>
    </row>
    <row r="389" spans="1:25" ht="22.8" x14ac:dyDescent="0.25">
      <c r="A389" s="28" t="s">
        <v>904</v>
      </c>
      <c r="B389" s="29" t="s">
        <v>905</v>
      </c>
      <c r="C389" s="30" t="s">
        <v>41</v>
      </c>
      <c r="D389" s="30" t="s">
        <v>219</v>
      </c>
      <c r="E389" s="30" t="s">
        <v>220</v>
      </c>
      <c r="F389" s="30" t="s">
        <v>888</v>
      </c>
      <c r="G389" s="30" t="s">
        <v>45</v>
      </c>
      <c r="H389" s="31">
        <v>1000</v>
      </c>
      <c r="I389" s="31">
        <v>1000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1000</v>
      </c>
      <c r="Q389" s="31">
        <v>1000</v>
      </c>
      <c r="R389" s="30" t="s">
        <v>906</v>
      </c>
      <c r="S389" s="32" t="s">
        <v>37</v>
      </c>
      <c r="T389" s="33" t="s">
        <v>38</v>
      </c>
      <c r="U389" s="33" t="s">
        <v>33</v>
      </c>
      <c r="V389" s="33" t="s">
        <v>38</v>
      </c>
      <c r="W389" s="33" t="s">
        <v>33</v>
      </c>
      <c r="X389" s="33" t="s">
        <v>33</v>
      </c>
      <c r="Y389" s="34" t="s">
        <v>33</v>
      </c>
    </row>
    <row r="390" spans="1:25" ht="22.8" x14ac:dyDescent="0.25">
      <c r="A390" s="28" t="s">
        <v>907</v>
      </c>
      <c r="B390" s="29" t="s">
        <v>908</v>
      </c>
      <c r="C390" s="30"/>
      <c r="D390" s="30" t="s">
        <v>219</v>
      </c>
      <c r="E390" s="30" t="s">
        <v>909</v>
      </c>
      <c r="F390" s="30"/>
      <c r="G390" s="30"/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0" t="s">
        <v>910</v>
      </c>
      <c r="S390" s="32" t="s">
        <v>37</v>
      </c>
      <c r="T390" s="33" t="s">
        <v>65</v>
      </c>
      <c r="U390" s="33" t="s">
        <v>33</v>
      </c>
      <c r="V390" s="33" t="s">
        <v>65</v>
      </c>
      <c r="W390" s="33" t="s">
        <v>33</v>
      </c>
      <c r="X390" s="33" t="s">
        <v>33</v>
      </c>
      <c r="Y390" s="34" t="s">
        <v>33</v>
      </c>
    </row>
    <row r="391" spans="1:25" ht="22.8" x14ac:dyDescent="0.25">
      <c r="A391" s="28" t="s">
        <v>911</v>
      </c>
      <c r="B391" s="29" t="s">
        <v>912</v>
      </c>
      <c r="C391" s="30" t="s">
        <v>41</v>
      </c>
      <c r="D391" s="30" t="s">
        <v>219</v>
      </c>
      <c r="E391" s="30" t="s">
        <v>220</v>
      </c>
      <c r="F391" s="30" t="s">
        <v>891</v>
      </c>
      <c r="G391" s="30" t="s">
        <v>45</v>
      </c>
      <c r="H391" s="31">
        <v>1500</v>
      </c>
      <c r="I391" s="31">
        <v>1500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1500</v>
      </c>
      <c r="Q391" s="31">
        <v>1500</v>
      </c>
      <c r="R391" s="30" t="s">
        <v>895</v>
      </c>
      <c r="S391" s="32" t="s">
        <v>37</v>
      </c>
      <c r="T391" s="33" t="s">
        <v>38</v>
      </c>
      <c r="U391" s="33" t="s">
        <v>33</v>
      </c>
      <c r="V391" s="33" t="s">
        <v>38</v>
      </c>
      <c r="W391" s="33" t="s">
        <v>33</v>
      </c>
      <c r="X391" s="33" t="s">
        <v>33</v>
      </c>
      <c r="Y391" s="34" t="s">
        <v>33</v>
      </c>
    </row>
    <row r="392" spans="1:25" ht="22.8" x14ac:dyDescent="0.25">
      <c r="A392" s="28" t="s">
        <v>913</v>
      </c>
      <c r="B392" s="29" t="s">
        <v>914</v>
      </c>
      <c r="C392" s="30" t="s">
        <v>900</v>
      </c>
      <c r="D392" s="30" t="s">
        <v>915</v>
      </c>
      <c r="E392" s="30" t="s">
        <v>916</v>
      </c>
      <c r="F392" s="30" t="s">
        <v>888</v>
      </c>
      <c r="G392" s="30" t="s">
        <v>45</v>
      </c>
      <c r="H392" s="31">
        <v>20000</v>
      </c>
      <c r="I392" s="31">
        <v>20000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  <c r="P392" s="31">
        <v>20000</v>
      </c>
      <c r="Q392" s="31">
        <v>20000</v>
      </c>
      <c r="R392" s="30" t="s">
        <v>917</v>
      </c>
      <c r="S392" s="32" t="s">
        <v>37</v>
      </c>
      <c r="T392" s="33" t="s">
        <v>83</v>
      </c>
      <c r="U392" s="33" t="s">
        <v>33</v>
      </c>
      <c r="V392" s="33" t="s">
        <v>83</v>
      </c>
      <c r="W392" s="33" t="s">
        <v>33</v>
      </c>
      <c r="X392" s="33" t="s">
        <v>33</v>
      </c>
      <c r="Y392" s="34" t="s">
        <v>33</v>
      </c>
    </row>
    <row r="393" spans="1:25" ht="22.8" x14ac:dyDescent="0.25">
      <c r="A393" s="28" t="s">
        <v>918</v>
      </c>
      <c r="B393" s="29" t="s">
        <v>919</v>
      </c>
      <c r="C393" s="30" t="s">
        <v>901</v>
      </c>
      <c r="D393" s="30" t="s">
        <v>920</v>
      </c>
      <c r="E393" s="30" t="s">
        <v>921</v>
      </c>
      <c r="F393" s="30" t="s">
        <v>902</v>
      </c>
      <c r="G393" s="30" t="s">
        <v>45</v>
      </c>
      <c r="H393" s="31">
        <v>5000</v>
      </c>
      <c r="I393" s="31">
        <v>5000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4000</v>
      </c>
      <c r="Q393" s="31">
        <v>4000</v>
      </c>
      <c r="R393" s="30" t="s">
        <v>906</v>
      </c>
      <c r="S393" s="32" t="s">
        <v>37</v>
      </c>
      <c r="T393" s="33" t="s">
        <v>83</v>
      </c>
      <c r="U393" s="33" t="s">
        <v>33</v>
      </c>
      <c r="V393" s="33" t="s">
        <v>83</v>
      </c>
      <c r="W393" s="33" t="s">
        <v>33</v>
      </c>
      <c r="X393" s="33" t="s">
        <v>33</v>
      </c>
      <c r="Y393" s="34" t="s">
        <v>33</v>
      </c>
    </row>
    <row r="394" spans="1:25" ht="34.200000000000003" x14ac:dyDescent="0.25">
      <c r="A394" s="28" t="s">
        <v>922</v>
      </c>
      <c r="B394" s="29" t="s">
        <v>923</v>
      </c>
      <c r="C394" s="30"/>
      <c r="D394" s="30" t="s">
        <v>219</v>
      </c>
      <c r="E394" s="30" t="s">
        <v>924</v>
      </c>
      <c r="F394" s="30"/>
      <c r="G394" s="30"/>
      <c r="H394" s="35">
        <f t="shared" ref="H394:Q394" si="92">SUM(H395:H395)</f>
        <v>39310</v>
      </c>
      <c r="I394" s="35">
        <f t="shared" si="92"/>
        <v>39310</v>
      </c>
      <c r="J394" s="35">
        <f t="shared" si="92"/>
        <v>0</v>
      </c>
      <c r="K394" s="35">
        <f t="shared" si="92"/>
        <v>0</v>
      </c>
      <c r="L394" s="35">
        <f t="shared" si="92"/>
        <v>0</v>
      </c>
      <c r="M394" s="35">
        <f t="shared" si="92"/>
        <v>0</v>
      </c>
      <c r="N394" s="35">
        <f t="shared" si="92"/>
        <v>0</v>
      </c>
      <c r="O394" s="35">
        <f t="shared" si="92"/>
        <v>0</v>
      </c>
      <c r="P394" s="35">
        <f t="shared" si="92"/>
        <v>40000</v>
      </c>
      <c r="Q394" s="35">
        <f t="shared" si="92"/>
        <v>40000</v>
      </c>
      <c r="R394" s="30" t="s">
        <v>925</v>
      </c>
      <c r="S394" s="32" t="s">
        <v>37</v>
      </c>
      <c r="T394" s="33" t="s">
        <v>648</v>
      </c>
      <c r="U394" s="33" t="s">
        <v>33</v>
      </c>
      <c r="V394" s="33" t="s">
        <v>648</v>
      </c>
      <c r="W394" s="33" t="s">
        <v>33</v>
      </c>
      <c r="X394" s="33" t="s">
        <v>33</v>
      </c>
      <c r="Y394" s="34" t="s">
        <v>33</v>
      </c>
    </row>
    <row r="395" spans="1:25" ht="22.8" x14ac:dyDescent="0.25">
      <c r="A395" s="36"/>
      <c r="B395" s="37"/>
      <c r="C395" s="38" t="s">
        <v>41</v>
      </c>
      <c r="D395" s="38"/>
      <c r="E395" s="38"/>
      <c r="F395" s="38" t="s">
        <v>888</v>
      </c>
      <c r="G395" s="38" t="s">
        <v>45</v>
      </c>
      <c r="H395" s="39">
        <v>39310</v>
      </c>
      <c r="I395" s="39">
        <v>39310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40000</v>
      </c>
      <c r="Q395" s="39">
        <v>40000</v>
      </c>
      <c r="R395" s="38"/>
      <c r="S395" s="40"/>
      <c r="T395" s="41"/>
      <c r="U395" s="41"/>
      <c r="V395" s="41"/>
      <c r="W395" s="41"/>
      <c r="X395" s="41"/>
      <c r="Y395" s="42"/>
    </row>
    <row r="396" spans="1:25" ht="22.8" x14ac:dyDescent="0.25">
      <c r="A396" s="28" t="s">
        <v>926</v>
      </c>
      <c r="B396" s="29" t="s">
        <v>927</v>
      </c>
      <c r="C396" s="30" t="s">
        <v>900</v>
      </c>
      <c r="D396" s="30" t="s">
        <v>915</v>
      </c>
      <c r="E396" s="30" t="s">
        <v>916</v>
      </c>
      <c r="F396" s="30" t="s">
        <v>412</v>
      </c>
      <c r="G396" s="30" t="s">
        <v>45</v>
      </c>
      <c r="H396" s="31">
        <v>12200</v>
      </c>
      <c r="I396" s="31">
        <v>12200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12200</v>
      </c>
      <c r="Q396" s="31">
        <v>12200</v>
      </c>
      <c r="R396" s="30" t="s">
        <v>928</v>
      </c>
      <c r="S396" s="32" t="s">
        <v>37</v>
      </c>
      <c r="T396" s="33" t="s">
        <v>929</v>
      </c>
      <c r="U396" s="33" t="s">
        <v>33</v>
      </c>
      <c r="V396" s="33" t="s">
        <v>929</v>
      </c>
      <c r="W396" s="33" t="s">
        <v>33</v>
      </c>
      <c r="X396" s="33" t="s">
        <v>33</v>
      </c>
      <c r="Y396" s="34" t="s">
        <v>33</v>
      </c>
    </row>
    <row r="397" spans="1:25" ht="34.200000000000003" x14ac:dyDescent="0.25">
      <c r="A397" s="21" t="s">
        <v>930</v>
      </c>
      <c r="B397" s="22" t="s">
        <v>931</v>
      </c>
      <c r="C397" s="23"/>
      <c r="D397" s="23" t="s">
        <v>219</v>
      </c>
      <c r="E397" s="23" t="s">
        <v>220</v>
      </c>
      <c r="F397" s="23"/>
      <c r="G397" s="23"/>
      <c r="H397" s="24">
        <f t="shared" ref="H397:Q397" si="93">H398+H406+H407+H408</f>
        <v>2192190</v>
      </c>
      <c r="I397" s="24">
        <f t="shared" si="93"/>
        <v>2182490</v>
      </c>
      <c r="J397" s="24">
        <f t="shared" si="93"/>
        <v>1803778.03</v>
      </c>
      <c r="K397" s="24">
        <f t="shared" si="93"/>
        <v>9700</v>
      </c>
      <c r="L397" s="24">
        <f t="shared" si="93"/>
        <v>0</v>
      </c>
      <c r="M397" s="24">
        <f t="shared" si="93"/>
        <v>0</v>
      </c>
      <c r="N397" s="24">
        <f t="shared" si="93"/>
        <v>0</v>
      </c>
      <c r="O397" s="24">
        <f t="shared" si="93"/>
        <v>0</v>
      </c>
      <c r="P397" s="24">
        <f t="shared" si="93"/>
        <v>2271722</v>
      </c>
      <c r="Q397" s="24">
        <f t="shared" si="93"/>
        <v>2273722</v>
      </c>
      <c r="R397" s="23" t="s">
        <v>932</v>
      </c>
      <c r="S397" s="25" t="s">
        <v>31</v>
      </c>
      <c r="T397" s="26" t="s">
        <v>409</v>
      </c>
      <c r="U397" s="26" t="s">
        <v>33</v>
      </c>
      <c r="V397" s="26" t="s">
        <v>933</v>
      </c>
      <c r="W397" s="26" t="s">
        <v>33</v>
      </c>
      <c r="X397" s="26" t="s">
        <v>33</v>
      </c>
      <c r="Y397" s="27" t="s">
        <v>33</v>
      </c>
    </row>
    <row r="398" spans="1:25" ht="34.200000000000003" x14ac:dyDescent="0.25">
      <c r="A398" s="28" t="s">
        <v>934</v>
      </c>
      <c r="B398" s="29" t="s">
        <v>935</v>
      </c>
      <c r="C398" s="30"/>
      <c r="D398" s="30" t="s">
        <v>219</v>
      </c>
      <c r="E398" s="30" t="s">
        <v>924</v>
      </c>
      <c r="F398" s="30"/>
      <c r="G398" s="30"/>
      <c r="H398" s="35">
        <f t="shared" ref="H398:Q398" si="94">SUM(H399:H405)</f>
        <v>2116190</v>
      </c>
      <c r="I398" s="35">
        <f t="shared" si="94"/>
        <v>2106490</v>
      </c>
      <c r="J398" s="35">
        <f t="shared" si="94"/>
        <v>1803778.03</v>
      </c>
      <c r="K398" s="35">
        <f t="shared" si="94"/>
        <v>9700</v>
      </c>
      <c r="L398" s="35">
        <f t="shared" si="94"/>
        <v>0</v>
      </c>
      <c r="M398" s="35">
        <f t="shared" si="94"/>
        <v>0</v>
      </c>
      <c r="N398" s="35">
        <f t="shared" si="94"/>
        <v>0</v>
      </c>
      <c r="O398" s="35">
        <f t="shared" si="94"/>
        <v>0</v>
      </c>
      <c r="P398" s="35">
        <f t="shared" si="94"/>
        <v>2231722</v>
      </c>
      <c r="Q398" s="35">
        <f t="shared" si="94"/>
        <v>2231722</v>
      </c>
      <c r="R398" s="30" t="s">
        <v>936</v>
      </c>
      <c r="S398" s="32" t="s">
        <v>37</v>
      </c>
      <c r="T398" s="33" t="s">
        <v>60</v>
      </c>
      <c r="U398" s="33" t="s">
        <v>33</v>
      </c>
      <c r="V398" s="33" t="s">
        <v>60</v>
      </c>
      <c r="W398" s="33" t="s">
        <v>33</v>
      </c>
      <c r="X398" s="33" t="s">
        <v>33</v>
      </c>
      <c r="Y398" s="34" t="s">
        <v>33</v>
      </c>
    </row>
    <row r="399" spans="1:25" x14ac:dyDescent="0.25">
      <c r="A399" s="36"/>
      <c r="B399" s="37"/>
      <c r="C399" s="38" t="s">
        <v>900</v>
      </c>
      <c r="D399" s="38"/>
      <c r="E399" s="38"/>
      <c r="F399" s="38" t="s">
        <v>490</v>
      </c>
      <c r="G399" s="38" t="s">
        <v>67</v>
      </c>
      <c r="H399" s="39">
        <v>10900</v>
      </c>
      <c r="I399" s="39">
        <v>10900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10900</v>
      </c>
      <c r="Q399" s="39">
        <v>10900</v>
      </c>
      <c r="R399" s="38" t="s">
        <v>937</v>
      </c>
      <c r="S399" s="40" t="s">
        <v>37</v>
      </c>
      <c r="T399" s="41" t="s">
        <v>938</v>
      </c>
      <c r="U399" s="41" t="s">
        <v>33</v>
      </c>
      <c r="V399" s="41" t="s">
        <v>938</v>
      </c>
      <c r="W399" s="41" t="s">
        <v>33</v>
      </c>
      <c r="X399" s="41" t="s">
        <v>33</v>
      </c>
      <c r="Y399" s="42" t="s">
        <v>33</v>
      </c>
    </row>
    <row r="400" spans="1:25" x14ac:dyDescent="0.25">
      <c r="A400" s="36"/>
      <c r="B400" s="37"/>
      <c r="C400" s="38" t="s">
        <v>903</v>
      </c>
      <c r="D400" s="38"/>
      <c r="E400" s="38"/>
      <c r="F400" s="38" t="s">
        <v>939</v>
      </c>
      <c r="G400" s="38" t="s">
        <v>67</v>
      </c>
      <c r="H400" s="39">
        <v>3500</v>
      </c>
      <c r="I400" s="39">
        <v>3500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3500</v>
      </c>
      <c r="Q400" s="39">
        <v>3500</v>
      </c>
      <c r="R400" s="38" t="s">
        <v>940</v>
      </c>
      <c r="S400" s="40" t="s">
        <v>37</v>
      </c>
      <c r="T400" s="41" t="s">
        <v>33</v>
      </c>
      <c r="U400" s="41" t="s">
        <v>33</v>
      </c>
      <c r="V400" s="41" t="s">
        <v>33</v>
      </c>
      <c r="W400" s="41" t="s">
        <v>33</v>
      </c>
      <c r="X400" s="41" t="s">
        <v>33</v>
      </c>
      <c r="Y400" s="42" t="s">
        <v>33</v>
      </c>
    </row>
    <row r="401" spans="1:25" x14ac:dyDescent="0.25">
      <c r="A401" s="36"/>
      <c r="B401" s="37"/>
      <c r="C401" s="38" t="s">
        <v>900</v>
      </c>
      <c r="D401" s="38"/>
      <c r="E401" s="38"/>
      <c r="F401" s="38" t="s">
        <v>490</v>
      </c>
      <c r="G401" s="38" t="s">
        <v>45</v>
      </c>
      <c r="H401" s="39">
        <v>917471</v>
      </c>
      <c r="I401" s="39">
        <v>917471</v>
      </c>
      <c r="J401" s="39">
        <v>854422.03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1009022</v>
      </c>
      <c r="Q401" s="39">
        <v>1009022</v>
      </c>
      <c r="R401" s="38" t="s">
        <v>941</v>
      </c>
      <c r="S401" s="40" t="s">
        <v>37</v>
      </c>
      <c r="T401" s="41" t="s">
        <v>505</v>
      </c>
      <c r="U401" s="41" t="s">
        <v>33</v>
      </c>
      <c r="V401" s="41" t="s">
        <v>505</v>
      </c>
      <c r="W401" s="41" t="s">
        <v>33</v>
      </c>
      <c r="X401" s="41" t="s">
        <v>33</v>
      </c>
      <c r="Y401" s="42" t="s">
        <v>33</v>
      </c>
    </row>
    <row r="402" spans="1:25" x14ac:dyDescent="0.25">
      <c r="A402" s="36"/>
      <c r="B402" s="37"/>
      <c r="C402" s="38" t="s">
        <v>900</v>
      </c>
      <c r="D402" s="38"/>
      <c r="E402" s="38"/>
      <c r="F402" s="38" t="s">
        <v>888</v>
      </c>
      <c r="G402" s="38" t="s">
        <v>67</v>
      </c>
      <c r="H402" s="39">
        <v>13800</v>
      </c>
      <c r="I402" s="39">
        <v>13800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13800</v>
      </c>
      <c r="Q402" s="39">
        <v>13800</v>
      </c>
      <c r="R402" s="38" t="s">
        <v>940</v>
      </c>
      <c r="S402" s="40" t="s">
        <v>37</v>
      </c>
      <c r="T402" s="41" t="s">
        <v>38</v>
      </c>
      <c r="U402" s="41" t="s">
        <v>33</v>
      </c>
      <c r="V402" s="41" t="s">
        <v>33</v>
      </c>
      <c r="W402" s="41" t="s">
        <v>33</v>
      </c>
      <c r="X402" s="41" t="s">
        <v>33</v>
      </c>
      <c r="Y402" s="42" t="s">
        <v>33</v>
      </c>
    </row>
    <row r="403" spans="1:25" ht="22.8" x14ac:dyDescent="0.25">
      <c r="A403" s="36"/>
      <c r="B403" s="37"/>
      <c r="C403" s="38" t="s">
        <v>901</v>
      </c>
      <c r="D403" s="38"/>
      <c r="E403" s="38"/>
      <c r="F403" s="38" t="s">
        <v>902</v>
      </c>
      <c r="G403" s="38" t="s">
        <v>67</v>
      </c>
      <c r="H403" s="39">
        <v>2500</v>
      </c>
      <c r="I403" s="39">
        <v>2500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2500</v>
      </c>
      <c r="Q403" s="39">
        <v>2500</v>
      </c>
      <c r="R403" s="38" t="s">
        <v>942</v>
      </c>
      <c r="S403" s="40" t="s">
        <v>37</v>
      </c>
      <c r="T403" s="41" t="s">
        <v>943</v>
      </c>
      <c r="U403" s="41" t="s">
        <v>33</v>
      </c>
      <c r="V403" s="41" t="s">
        <v>943</v>
      </c>
      <c r="W403" s="41" t="s">
        <v>33</v>
      </c>
      <c r="X403" s="41" t="s">
        <v>33</v>
      </c>
      <c r="Y403" s="42" t="s">
        <v>33</v>
      </c>
    </row>
    <row r="404" spans="1:25" ht="22.8" x14ac:dyDescent="0.25">
      <c r="A404" s="36"/>
      <c r="B404" s="37"/>
      <c r="C404" s="38" t="s">
        <v>901</v>
      </c>
      <c r="D404" s="38"/>
      <c r="E404" s="38"/>
      <c r="F404" s="38" t="s">
        <v>902</v>
      </c>
      <c r="G404" s="38" t="s">
        <v>45</v>
      </c>
      <c r="H404" s="39">
        <v>832300</v>
      </c>
      <c r="I404" s="39">
        <v>828600</v>
      </c>
      <c r="J404" s="39">
        <v>666600</v>
      </c>
      <c r="K404" s="39">
        <v>3700</v>
      </c>
      <c r="L404" s="39"/>
      <c r="M404" s="39"/>
      <c r="N404" s="39"/>
      <c r="O404" s="39"/>
      <c r="P404" s="39">
        <v>832000</v>
      </c>
      <c r="Q404" s="39">
        <v>832000</v>
      </c>
      <c r="R404" s="38"/>
      <c r="S404" s="40"/>
      <c r="T404" s="41"/>
      <c r="U404" s="41"/>
      <c r="V404" s="41"/>
      <c r="W404" s="41"/>
      <c r="X404" s="41"/>
      <c r="Y404" s="42"/>
    </row>
    <row r="405" spans="1:25" x14ac:dyDescent="0.25">
      <c r="A405" s="36"/>
      <c r="B405" s="37"/>
      <c r="C405" s="38" t="s">
        <v>903</v>
      </c>
      <c r="D405" s="38"/>
      <c r="E405" s="38"/>
      <c r="F405" s="38" t="s">
        <v>939</v>
      </c>
      <c r="G405" s="38" t="s">
        <v>45</v>
      </c>
      <c r="H405" s="39">
        <v>335719</v>
      </c>
      <c r="I405" s="39">
        <v>329719</v>
      </c>
      <c r="J405" s="39">
        <v>282756</v>
      </c>
      <c r="K405" s="39">
        <v>6000</v>
      </c>
      <c r="L405" s="39"/>
      <c r="M405" s="39"/>
      <c r="N405" s="39"/>
      <c r="O405" s="39"/>
      <c r="P405" s="39">
        <v>360000</v>
      </c>
      <c r="Q405" s="39">
        <v>360000</v>
      </c>
      <c r="R405" s="38"/>
      <c r="S405" s="40"/>
      <c r="T405" s="41"/>
      <c r="U405" s="41"/>
      <c r="V405" s="41"/>
      <c r="W405" s="41"/>
      <c r="X405" s="41"/>
      <c r="Y405" s="42"/>
    </row>
    <row r="406" spans="1:25" ht="22.8" x14ac:dyDescent="0.25">
      <c r="A406" s="28" t="s">
        <v>944</v>
      </c>
      <c r="B406" s="29" t="s">
        <v>945</v>
      </c>
      <c r="C406" s="30"/>
      <c r="D406" s="30"/>
      <c r="E406" s="30" t="s">
        <v>946</v>
      </c>
      <c r="F406" s="30"/>
      <c r="G406" s="30"/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0</v>
      </c>
      <c r="O406" s="31">
        <v>0</v>
      </c>
      <c r="P406" s="31">
        <v>0</v>
      </c>
      <c r="Q406" s="31">
        <v>0</v>
      </c>
      <c r="R406" s="30" t="s">
        <v>59</v>
      </c>
      <c r="S406" s="32" t="s">
        <v>37</v>
      </c>
      <c r="T406" s="33" t="s">
        <v>33</v>
      </c>
      <c r="U406" s="33" t="s">
        <v>33</v>
      </c>
      <c r="V406" s="33" t="s">
        <v>33</v>
      </c>
      <c r="W406" s="33" t="s">
        <v>33</v>
      </c>
      <c r="X406" s="33" t="s">
        <v>33</v>
      </c>
      <c r="Y406" s="34" t="s">
        <v>33</v>
      </c>
    </row>
    <row r="407" spans="1:25" ht="22.8" x14ac:dyDescent="0.25">
      <c r="A407" s="28" t="s">
        <v>947</v>
      </c>
      <c r="B407" s="29" t="s">
        <v>948</v>
      </c>
      <c r="C407" s="30" t="s">
        <v>901</v>
      </c>
      <c r="D407" s="30" t="s">
        <v>920</v>
      </c>
      <c r="E407" s="30" t="s">
        <v>921</v>
      </c>
      <c r="F407" s="30" t="s">
        <v>902</v>
      </c>
      <c r="G407" s="30" t="s">
        <v>117</v>
      </c>
      <c r="H407" s="31">
        <v>38000</v>
      </c>
      <c r="I407" s="31">
        <v>38000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40000</v>
      </c>
      <c r="Q407" s="31">
        <v>42000</v>
      </c>
      <c r="R407" s="30" t="s">
        <v>949</v>
      </c>
      <c r="S407" s="32" t="s">
        <v>37</v>
      </c>
      <c r="T407" s="33" t="s">
        <v>950</v>
      </c>
      <c r="U407" s="33" t="s">
        <v>33</v>
      </c>
      <c r="V407" s="33" t="s">
        <v>950</v>
      </c>
      <c r="W407" s="33" t="s">
        <v>33</v>
      </c>
      <c r="X407" s="33" t="s">
        <v>33</v>
      </c>
      <c r="Y407" s="34" t="s">
        <v>33</v>
      </c>
    </row>
    <row r="408" spans="1:25" ht="34.200000000000003" x14ac:dyDescent="0.25">
      <c r="A408" s="28" t="s">
        <v>951</v>
      </c>
      <c r="B408" s="29" t="s">
        <v>952</v>
      </c>
      <c r="C408" s="30" t="s">
        <v>901</v>
      </c>
      <c r="D408" s="30" t="s">
        <v>920</v>
      </c>
      <c r="E408" s="30" t="s">
        <v>921</v>
      </c>
      <c r="F408" s="30" t="s">
        <v>902</v>
      </c>
      <c r="G408" s="30" t="s">
        <v>45</v>
      </c>
      <c r="H408" s="31">
        <v>38000</v>
      </c>
      <c r="I408" s="31">
        <v>38000</v>
      </c>
      <c r="J408" s="31">
        <v>0</v>
      </c>
      <c r="K408" s="31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0</v>
      </c>
      <c r="Q408" s="31">
        <v>0</v>
      </c>
      <c r="R408" s="30" t="s">
        <v>953</v>
      </c>
      <c r="S408" s="32" t="s">
        <v>31</v>
      </c>
      <c r="T408" s="33" t="s">
        <v>794</v>
      </c>
      <c r="U408" s="33" t="s">
        <v>33</v>
      </c>
      <c r="V408" s="33" t="s">
        <v>69</v>
      </c>
      <c r="W408" s="33" t="s">
        <v>33</v>
      </c>
      <c r="X408" s="33" t="s">
        <v>33</v>
      </c>
      <c r="Y408" s="34" t="s">
        <v>33</v>
      </c>
    </row>
    <row r="409" spans="1:25" x14ac:dyDescent="0.25">
      <c r="A409" s="14" t="s">
        <v>954</v>
      </c>
      <c r="B409" s="15" t="s">
        <v>955</v>
      </c>
      <c r="C409" s="16"/>
      <c r="D409" s="16" t="s">
        <v>148</v>
      </c>
      <c r="E409" s="16" t="s">
        <v>220</v>
      </c>
      <c r="F409" s="16"/>
      <c r="G409" s="16"/>
      <c r="H409" s="17">
        <f t="shared" ref="H409:Q409" si="95">H410+H416+H424</f>
        <v>1213000</v>
      </c>
      <c r="I409" s="17">
        <f t="shared" si="95"/>
        <v>160000</v>
      </c>
      <c r="J409" s="17">
        <f t="shared" si="95"/>
        <v>87000</v>
      </c>
      <c r="K409" s="17">
        <f t="shared" si="95"/>
        <v>1053000</v>
      </c>
      <c r="L409" s="17">
        <f t="shared" si="95"/>
        <v>0</v>
      </c>
      <c r="M409" s="17">
        <f t="shared" si="95"/>
        <v>0</v>
      </c>
      <c r="N409" s="17">
        <f t="shared" si="95"/>
        <v>0</v>
      </c>
      <c r="O409" s="17">
        <f t="shared" si="95"/>
        <v>0</v>
      </c>
      <c r="P409" s="17">
        <f t="shared" si="95"/>
        <v>656000</v>
      </c>
      <c r="Q409" s="17">
        <f t="shared" si="95"/>
        <v>176000</v>
      </c>
      <c r="R409" s="16" t="s">
        <v>956</v>
      </c>
      <c r="S409" s="18" t="s">
        <v>133</v>
      </c>
      <c r="T409" s="19" t="s">
        <v>957</v>
      </c>
      <c r="U409" s="19" t="s">
        <v>33</v>
      </c>
      <c r="V409" s="19" t="s">
        <v>538</v>
      </c>
      <c r="W409" s="19" t="s">
        <v>33</v>
      </c>
      <c r="X409" s="19" t="s">
        <v>33</v>
      </c>
      <c r="Y409" s="20" t="s">
        <v>33</v>
      </c>
    </row>
    <row r="410" spans="1:25" ht="22.8" x14ac:dyDescent="0.25">
      <c r="A410" s="21" t="s">
        <v>958</v>
      </c>
      <c r="B410" s="22" t="s">
        <v>959</v>
      </c>
      <c r="C410" s="23"/>
      <c r="D410" s="23" t="s">
        <v>219</v>
      </c>
      <c r="E410" s="23" t="s">
        <v>220</v>
      </c>
      <c r="F410" s="23"/>
      <c r="G410" s="23"/>
      <c r="H410" s="24">
        <f t="shared" ref="H410:Q410" si="96">H411+H413+H414+H415</f>
        <v>31000</v>
      </c>
      <c r="I410" s="24">
        <f t="shared" si="96"/>
        <v>31000</v>
      </c>
      <c r="J410" s="24">
        <f t="shared" si="96"/>
        <v>0</v>
      </c>
      <c r="K410" s="24">
        <f t="shared" si="96"/>
        <v>0</v>
      </c>
      <c r="L410" s="24">
        <f t="shared" si="96"/>
        <v>0</v>
      </c>
      <c r="M410" s="24">
        <f t="shared" si="96"/>
        <v>0</v>
      </c>
      <c r="N410" s="24">
        <f t="shared" si="96"/>
        <v>0</v>
      </c>
      <c r="O410" s="24">
        <f t="shared" si="96"/>
        <v>0</v>
      </c>
      <c r="P410" s="24">
        <f t="shared" si="96"/>
        <v>31000</v>
      </c>
      <c r="Q410" s="24">
        <f t="shared" si="96"/>
        <v>31000</v>
      </c>
      <c r="R410" s="23" t="s">
        <v>960</v>
      </c>
      <c r="S410" s="25" t="s">
        <v>31</v>
      </c>
      <c r="T410" s="26" t="s">
        <v>33</v>
      </c>
      <c r="U410" s="26" t="s">
        <v>33</v>
      </c>
      <c r="V410" s="26" t="s">
        <v>33</v>
      </c>
      <c r="W410" s="26" t="s">
        <v>33</v>
      </c>
      <c r="X410" s="26" t="s">
        <v>33</v>
      </c>
      <c r="Y410" s="27" t="s">
        <v>33</v>
      </c>
    </row>
    <row r="411" spans="1:25" ht="34.200000000000003" x14ac:dyDescent="0.25">
      <c r="A411" s="28" t="s">
        <v>961</v>
      </c>
      <c r="B411" s="29" t="s">
        <v>962</v>
      </c>
      <c r="C411" s="30"/>
      <c r="D411" s="30" t="s">
        <v>219</v>
      </c>
      <c r="E411" s="30" t="s">
        <v>963</v>
      </c>
      <c r="F411" s="30"/>
      <c r="G411" s="30"/>
      <c r="H411" s="35">
        <f t="shared" ref="H411:Q411" si="97">SUM(H412:H412)</f>
        <v>30000</v>
      </c>
      <c r="I411" s="35">
        <f t="shared" si="97"/>
        <v>30000</v>
      </c>
      <c r="J411" s="35">
        <f t="shared" si="97"/>
        <v>0</v>
      </c>
      <c r="K411" s="35">
        <f t="shared" si="97"/>
        <v>0</v>
      </c>
      <c r="L411" s="35">
        <f t="shared" si="97"/>
        <v>0</v>
      </c>
      <c r="M411" s="35">
        <f t="shared" si="97"/>
        <v>0</v>
      </c>
      <c r="N411" s="35">
        <f t="shared" si="97"/>
        <v>0</v>
      </c>
      <c r="O411" s="35">
        <f t="shared" si="97"/>
        <v>0</v>
      </c>
      <c r="P411" s="35">
        <f t="shared" si="97"/>
        <v>30000</v>
      </c>
      <c r="Q411" s="35">
        <f t="shared" si="97"/>
        <v>30000</v>
      </c>
      <c r="R411" s="30" t="s">
        <v>244</v>
      </c>
      <c r="S411" s="32" t="s">
        <v>37</v>
      </c>
      <c r="T411" s="33" t="s">
        <v>86</v>
      </c>
      <c r="U411" s="33" t="s">
        <v>33</v>
      </c>
      <c r="V411" s="33" t="s">
        <v>86</v>
      </c>
      <c r="W411" s="33" t="s">
        <v>33</v>
      </c>
      <c r="X411" s="33" t="s">
        <v>33</v>
      </c>
      <c r="Y411" s="34" t="s">
        <v>33</v>
      </c>
    </row>
    <row r="412" spans="1:25" ht="22.8" x14ac:dyDescent="0.25">
      <c r="A412" s="36"/>
      <c r="B412" s="37"/>
      <c r="C412" s="38" t="s">
        <v>41</v>
      </c>
      <c r="D412" s="38"/>
      <c r="E412" s="38"/>
      <c r="F412" s="38" t="s">
        <v>964</v>
      </c>
      <c r="G412" s="38" t="s">
        <v>45</v>
      </c>
      <c r="H412" s="39">
        <v>30000</v>
      </c>
      <c r="I412" s="39">
        <v>30000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30000</v>
      </c>
      <c r="Q412" s="39">
        <v>30000</v>
      </c>
      <c r="R412" s="38"/>
      <c r="S412" s="40"/>
      <c r="T412" s="41"/>
      <c r="U412" s="41"/>
      <c r="V412" s="41"/>
      <c r="W412" s="41"/>
      <c r="X412" s="41"/>
      <c r="Y412" s="42"/>
    </row>
    <row r="413" spans="1:25" ht="22.8" x14ac:dyDescent="0.25">
      <c r="A413" s="28" t="s">
        <v>965</v>
      </c>
      <c r="B413" s="29" t="s">
        <v>966</v>
      </c>
      <c r="C413" s="30" t="s">
        <v>41</v>
      </c>
      <c r="D413" s="30" t="s">
        <v>219</v>
      </c>
      <c r="E413" s="30" t="s">
        <v>967</v>
      </c>
      <c r="F413" s="30" t="s">
        <v>964</v>
      </c>
      <c r="G413" s="30" t="s">
        <v>45</v>
      </c>
      <c r="H413" s="31">
        <v>1000</v>
      </c>
      <c r="I413" s="31">
        <v>1000</v>
      </c>
      <c r="J413" s="31">
        <v>0</v>
      </c>
      <c r="K413" s="31">
        <v>0</v>
      </c>
      <c r="L413" s="31">
        <v>0</v>
      </c>
      <c r="M413" s="31">
        <v>0</v>
      </c>
      <c r="N413" s="31">
        <v>0</v>
      </c>
      <c r="O413" s="31">
        <v>0</v>
      </c>
      <c r="P413" s="31">
        <v>1000</v>
      </c>
      <c r="Q413" s="31">
        <v>1000</v>
      </c>
      <c r="R413" s="30" t="s">
        <v>968</v>
      </c>
      <c r="S413" s="32" t="s">
        <v>37</v>
      </c>
      <c r="T413" s="33" t="s">
        <v>33</v>
      </c>
      <c r="U413" s="33" t="s">
        <v>33</v>
      </c>
      <c r="V413" s="33" t="s">
        <v>33</v>
      </c>
      <c r="W413" s="33" t="s">
        <v>33</v>
      </c>
      <c r="X413" s="33" t="s">
        <v>33</v>
      </c>
      <c r="Y413" s="34" t="s">
        <v>33</v>
      </c>
    </row>
    <row r="414" spans="1:25" ht="34.200000000000003" x14ac:dyDescent="0.25">
      <c r="A414" s="28" t="s">
        <v>969</v>
      </c>
      <c r="B414" s="29" t="s">
        <v>970</v>
      </c>
      <c r="C414" s="30"/>
      <c r="D414" s="30" t="s">
        <v>971</v>
      </c>
      <c r="E414" s="30" t="s">
        <v>972</v>
      </c>
      <c r="F414" s="30"/>
      <c r="G414" s="30"/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1">
        <v>0</v>
      </c>
      <c r="R414" s="30" t="s">
        <v>973</v>
      </c>
      <c r="S414" s="32" t="s">
        <v>31</v>
      </c>
      <c r="T414" s="33" t="s">
        <v>33</v>
      </c>
      <c r="U414" s="33" t="s">
        <v>33</v>
      </c>
      <c r="V414" s="33" t="s">
        <v>33</v>
      </c>
      <c r="W414" s="33" t="s">
        <v>33</v>
      </c>
      <c r="X414" s="33" t="s">
        <v>33</v>
      </c>
      <c r="Y414" s="34" t="s">
        <v>33</v>
      </c>
    </row>
    <row r="415" spans="1:25" ht="22.8" x14ac:dyDescent="0.25">
      <c r="A415" s="28" t="s">
        <v>974</v>
      </c>
      <c r="B415" s="29" t="s">
        <v>975</v>
      </c>
      <c r="C415" s="30"/>
      <c r="D415" s="30"/>
      <c r="E415" s="30" t="s">
        <v>976</v>
      </c>
      <c r="F415" s="30"/>
      <c r="G415" s="30"/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0</v>
      </c>
      <c r="Q415" s="31">
        <v>0</v>
      </c>
      <c r="R415" s="30" t="s">
        <v>977</v>
      </c>
      <c r="S415" s="32" t="s">
        <v>37</v>
      </c>
      <c r="T415" s="33" t="s">
        <v>33</v>
      </c>
      <c r="U415" s="33" t="s">
        <v>33</v>
      </c>
      <c r="V415" s="33" t="s">
        <v>33</v>
      </c>
      <c r="W415" s="33" t="s">
        <v>33</v>
      </c>
      <c r="X415" s="33" t="s">
        <v>33</v>
      </c>
      <c r="Y415" s="34" t="s">
        <v>33</v>
      </c>
    </row>
    <row r="416" spans="1:25" ht="34.200000000000003" x14ac:dyDescent="0.25">
      <c r="A416" s="21" t="s">
        <v>978</v>
      </c>
      <c r="B416" s="22" t="s">
        <v>979</v>
      </c>
      <c r="C416" s="23"/>
      <c r="D416" s="23" t="s">
        <v>219</v>
      </c>
      <c r="E416" s="23" t="s">
        <v>220</v>
      </c>
      <c r="F416" s="23"/>
      <c r="G416" s="23"/>
      <c r="H416" s="24">
        <f t="shared" ref="H416:Q416" si="98">SUM(H417:H422)</f>
        <v>526000</v>
      </c>
      <c r="I416" s="24">
        <f t="shared" si="98"/>
        <v>126000</v>
      </c>
      <c r="J416" s="24">
        <f t="shared" si="98"/>
        <v>87000</v>
      </c>
      <c r="K416" s="24">
        <f t="shared" si="98"/>
        <v>400000</v>
      </c>
      <c r="L416" s="24">
        <f t="shared" si="98"/>
        <v>0</v>
      </c>
      <c r="M416" s="24">
        <f t="shared" si="98"/>
        <v>0</v>
      </c>
      <c r="N416" s="24">
        <f t="shared" si="98"/>
        <v>0</v>
      </c>
      <c r="O416" s="24">
        <f t="shared" si="98"/>
        <v>0</v>
      </c>
      <c r="P416" s="24">
        <f t="shared" si="98"/>
        <v>132000</v>
      </c>
      <c r="Q416" s="24">
        <f t="shared" si="98"/>
        <v>132000</v>
      </c>
      <c r="R416" s="23" t="s">
        <v>980</v>
      </c>
      <c r="S416" s="25" t="s">
        <v>37</v>
      </c>
      <c r="T416" s="26" t="s">
        <v>60</v>
      </c>
      <c r="U416" s="26" t="s">
        <v>33</v>
      </c>
      <c r="V416" s="26" t="s">
        <v>60</v>
      </c>
      <c r="W416" s="26" t="s">
        <v>33</v>
      </c>
      <c r="X416" s="26" t="s">
        <v>33</v>
      </c>
      <c r="Y416" s="27" t="s">
        <v>33</v>
      </c>
    </row>
    <row r="417" spans="1:25" ht="34.200000000000003" x14ac:dyDescent="0.25">
      <c r="A417" s="28" t="s">
        <v>981</v>
      </c>
      <c r="B417" s="29" t="s">
        <v>982</v>
      </c>
      <c r="C417" s="30"/>
      <c r="D417" s="30" t="s">
        <v>983</v>
      </c>
      <c r="E417" s="30" t="s">
        <v>984</v>
      </c>
      <c r="F417" s="30"/>
      <c r="G417" s="30"/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0</v>
      </c>
      <c r="R417" s="30" t="s">
        <v>985</v>
      </c>
      <c r="S417" s="32" t="s">
        <v>37</v>
      </c>
      <c r="T417" s="33" t="s">
        <v>60</v>
      </c>
      <c r="U417" s="33" t="s">
        <v>33</v>
      </c>
      <c r="V417" s="33" t="s">
        <v>60</v>
      </c>
      <c r="W417" s="33" t="s">
        <v>33</v>
      </c>
      <c r="X417" s="33" t="s">
        <v>33</v>
      </c>
      <c r="Y417" s="34" t="s">
        <v>33</v>
      </c>
    </row>
    <row r="418" spans="1:25" ht="22.8" x14ac:dyDescent="0.25">
      <c r="A418" s="28" t="s">
        <v>986</v>
      </c>
      <c r="B418" s="29" t="s">
        <v>987</v>
      </c>
      <c r="C418" s="30"/>
      <c r="D418" s="30" t="s">
        <v>185</v>
      </c>
      <c r="E418" s="30" t="s">
        <v>186</v>
      </c>
      <c r="F418" s="30"/>
      <c r="G418" s="30"/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0</v>
      </c>
      <c r="Q418" s="31">
        <v>0</v>
      </c>
      <c r="R418" s="30" t="s">
        <v>988</v>
      </c>
      <c r="S418" s="32" t="s">
        <v>37</v>
      </c>
      <c r="T418" s="33" t="s">
        <v>83</v>
      </c>
      <c r="U418" s="33" t="s">
        <v>33</v>
      </c>
      <c r="V418" s="33" t="s">
        <v>83</v>
      </c>
      <c r="W418" s="33" t="s">
        <v>33</v>
      </c>
      <c r="X418" s="33" t="s">
        <v>33</v>
      </c>
      <c r="Y418" s="34" t="s">
        <v>33</v>
      </c>
    </row>
    <row r="419" spans="1:25" ht="34.200000000000003" x14ac:dyDescent="0.25">
      <c r="A419" s="28" t="s">
        <v>989</v>
      </c>
      <c r="B419" s="29" t="s">
        <v>990</v>
      </c>
      <c r="C419" s="30" t="s">
        <v>41</v>
      </c>
      <c r="D419" s="30" t="s">
        <v>219</v>
      </c>
      <c r="E419" s="30" t="s">
        <v>991</v>
      </c>
      <c r="F419" s="30" t="s">
        <v>964</v>
      </c>
      <c r="G419" s="30" t="s">
        <v>45</v>
      </c>
      <c r="H419" s="31">
        <v>20000</v>
      </c>
      <c r="I419" s="31">
        <v>20000</v>
      </c>
      <c r="J419" s="31">
        <v>0</v>
      </c>
      <c r="K419" s="31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20000</v>
      </c>
      <c r="Q419" s="31">
        <v>20000</v>
      </c>
      <c r="R419" s="30" t="s">
        <v>992</v>
      </c>
      <c r="S419" s="32" t="s">
        <v>37</v>
      </c>
      <c r="T419" s="33" t="s">
        <v>60</v>
      </c>
      <c r="U419" s="33" t="s">
        <v>33</v>
      </c>
      <c r="V419" s="33" t="s">
        <v>60</v>
      </c>
      <c r="W419" s="33" t="s">
        <v>33</v>
      </c>
      <c r="X419" s="33" t="s">
        <v>33</v>
      </c>
      <c r="Y419" s="34" t="s">
        <v>33</v>
      </c>
    </row>
    <row r="420" spans="1:25" ht="22.8" x14ac:dyDescent="0.25">
      <c r="A420" s="28" t="s">
        <v>993</v>
      </c>
      <c r="B420" s="29" t="s">
        <v>994</v>
      </c>
      <c r="C420" s="30" t="s">
        <v>41</v>
      </c>
      <c r="D420" s="30" t="s">
        <v>219</v>
      </c>
      <c r="E420" s="30" t="s">
        <v>967</v>
      </c>
      <c r="F420" s="30" t="s">
        <v>995</v>
      </c>
      <c r="G420" s="30" t="s">
        <v>45</v>
      </c>
      <c r="H420" s="31">
        <v>106000</v>
      </c>
      <c r="I420" s="31">
        <v>106000</v>
      </c>
      <c r="J420" s="31">
        <v>87000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112000</v>
      </c>
      <c r="Q420" s="31">
        <v>112000</v>
      </c>
      <c r="R420" s="30" t="s">
        <v>996</v>
      </c>
      <c r="S420" s="32" t="s">
        <v>37</v>
      </c>
      <c r="T420" s="33" t="s">
        <v>69</v>
      </c>
      <c r="U420" s="33" t="s">
        <v>33</v>
      </c>
      <c r="V420" s="33" t="s">
        <v>69</v>
      </c>
      <c r="W420" s="33" t="s">
        <v>33</v>
      </c>
      <c r="X420" s="33" t="s">
        <v>33</v>
      </c>
      <c r="Y420" s="34" t="s">
        <v>33</v>
      </c>
    </row>
    <row r="421" spans="1:25" ht="22.8" x14ac:dyDescent="0.25">
      <c r="A421" s="28" t="s">
        <v>997</v>
      </c>
      <c r="B421" s="29" t="s">
        <v>998</v>
      </c>
      <c r="C421" s="30"/>
      <c r="D421" s="30" t="s">
        <v>797</v>
      </c>
      <c r="E421" s="30" t="s">
        <v>456</v>
      </c>
      <c r="F421" s="30"/>
      <c r="G421" s="30"/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0</v>
      </c>
      <c r="Q421" s="31">
        <v>0</v>
      </c>
      <c r="R421" s="30" t="s">
        <v>803</v>
      </c>
      <c r="S421" s="32" t="s">
        <v>31</v>
      </c>
      <c r="T421" s="33" t="s">
        <v>65</v>
      </c>
      <c r="U421" s="33" t="s">
        <v>33</v>
      </c>
      <c r="V421" s="33" t="s">
        <v>33</v>
      </c>
      <c r="W421" s="33" t="s">
        <v>33</v>
      </c>
      <c r="X421" s="33" t="s">
        <v>33</v>
      </c>
      <c r="Y421" s="34" t="s">
        <v>33</v>
      </c>
    </row>
    <row r="422" spans="1:25" ht="45.6" x14ac:dyDescent="0.25">
      <c r="A422" s="28" t="s">
        <v>999</v>
      </c>
      <c r="B422" s="29" t="s">
        <v>1000</v>
      </c>
      <c r="C422" s="30"/>
      <c r="D422" s="30" t="s">
        <v>1001</v>
      </c>
      <c r="E422" s="30" t="s">
        <v>1002</v>
      </c>
      <c r="F422" s="30"/>
      <c r="G422" s="30"/>
      <c r="H422" s="35">
        <f t="shared" ref="H422:Q422" si="99">SUM(H423:H423)</f>
        <v>400000</v>
      </c>
      <c r="I422" s="35">
        <f t="shared" si="99"/>
        <v>0</v>
      </c>
      <c r="J422" s="35">
        <f t="shared" si="99"/>
        <v>0</v>
      </c>
      <c r="K422" s="35">
        <f t="shared" si="99"/>
        <v>400000</v>
      </c>
      <c r="L422" s="35">
        <f t="shared" si="99"/>
        <v>0</v>
      </c>
      <c r="M422" s="35">
        <f t="shared" si="99"/>
        <v>0</v>
      </c>
      <c r="N422" s="35">
        <f t="shared" si="99"/>
        <v>0</v>
      </c>
      <c r="O422" s="35">
        <f t="shared" si="99"/>
        <v>0</v>
      </c>
      <c r="P422" s="35">
        <f t="shared" si="99"/>
        <v>0</v>
      </c>
      <c r="Q422" s="35">
        <f t="shared" si="99"/>
        <v>0</v>
      </c>
      <c r="R422" s="30" t="s">
        <v>803</v>
      </c>
      <c r="S422" s="32" t="s">
        <v>31</v>
      </c>
      <c r="T422" s="33" t="s">
        <v>69</v>
      </c>
      <c r="U422" s="33" t="s">
        <v>33</v>
      </c>
      <c r="V422" s="33" t="s">
        <v>33</v>
      </c>
      <c r="W422" s="33" t="s">
        <v>33</v>
      </c>
      <c r="X422" s="33" t="s">
        <v>33</v>
      </c>
      <c r="Y422" s="34" t="s">
        <v>33</v>
      </c>
    </row>
    <row r="423" spans="1:25" ht="22.8" x14ac:dyDescent="0.25">
      <c r="A423" s="36"/>
      <c r="B423" s="37"/>
      <c r="C423" s="38" t="s">
        <v>41</v>
      </c>
      <c r="D423" s="38"/>
      <c r="E423" s="38"/>
      <c r="F423" s="38" t="s">
        <v>1003</v>
      </c>
      <c r="G423" s="38" t="s">
        <v>117</v>
      </c>
      <c r="H423" s="39">
        <v>400000</v>
      </c>
      <c r="I423" s="39">
        <v>0</v>
      </c>
      <c r="J423" s="39">
        <v>0</v>
      </c>
      <c r="K423" s="39">
        <v>400000</v>
      </c>
      <c r="L423" s="39">
        <v>0</v>
      </c>
      <c r="M423" s="39">
        <v>0</v>
      </c>
      <c r="N423" s="39">
        <v>0</v>
      </c>
      <c r="O423" s="39">
        <v>0</v>
      </c>
      <c r="P423" s="39">
        <v>0</v>
      </c>
      <c r="Q423" s="39">
        <v>0</v>
      </c>
      <c r="R423" s="38"/>
      <c r="S423" s="40"/>
      <c r="T423" s="41"/>
      <c r="U423" s="41"/>
      <c r="V423" s="41"/>
      <c r="W423" s="41"/>
      <c r="X423" s="41"/>
      <c r="Y423" s="42"/>
    </row>
    <row r="424" spans="1:25" ht="34.200000000000003" x14ac:dyDescent="0.25">
      <c r="A424" s="21" t="s">
        <v>1004</v>
      </c>
      <c r="B424" s="22" t="s">
        <v>1005</v>
      </c>
      <c r="C424" s="23"/>
      <c r="D424" s="23" t="s">
        <v>219</v>
      </c>
      <c r="E424" s="23" t="s">
        <v>220</v>
      </c>
      <c r="F424" s="23"/>
      <c r="G424" s="23"/>
      <c r="H424" s="24">
        <f t="shared" ref="H424:Q424" si="100">H425+H426+H429+H432</f>
        <v>656000</v>
      </c>
      <c r="I424" s="24">
        <f t="shared" si="100"/>
        <v>3000</v>
      </c>
      <c r="J424" s="24">
        <f t="shared" si="100"/>
        <v>0</v>
      </c>
      <c r="K424" s="24">
        <f t="shared" si="100"/>
        <v>653000</v>
      </c>
      <c r="L424" s="24">
        <f t="shared" si="100"/>
        <v>0</v>
      </c>
      <c r="M424" s="24">
        <f t="shared" si="100"/>
        <v>0</v>
      </c>
      <c r="N424" s="24">
        <f t="shared" si="100"/>
        <v>0</v>
      </c>
      <c r="O424" s="24">
        <f t="shared" si="100"/>
        <v>0</v>
      </c>
      <c r="P424" s="24">
        <f t="shared" si="100"/>
        <v>493000</v>
      </c>
      <c r="Q424" s="24">
        <f t="shared" si="100"/>
        <v>13000</v>
      </c>
      <c r="R424" s="23" t="s">
        <v>1006</v>
      </c>
      <c r="S424" s="25" t="s">
        <v>37</v>
      </c>
      <c r="T424" s="26" t="s">
        <v>38</v>
      </c>
      <c r="U424" s="26" t="s">
        <v>33</v>
      </c>
      <c r="V424" s="26" t="s">
        <v>38</v>
      </c>
      <c r="W424" s="26" t="s">
        <v>33</v>
      </c>
      <c r="X424" s="26" t="s">
        <v>33</v>
      </c>
      <c r="Y424" s="27" t="s">
        <v>33</v>
      </c>
    </row>
    <row r="425" spans="1:25" ht="22.8" x14ac:dyDescent="0.25">
      <c r="A425" s="28" t="s">
        <v>1007</v>
      </c>
      <c r="B425" s="29" t="s">
        <v>1008</v>
      </c>
      <c r="C425" s="30" t="s">
        <v>41</v>
      </c>
      <c r="D425" s="30" t="s">
        <v>219</v>
      </c>
      <c r="E425" s="30" t="s">
        <v>967</v>
      </c>
      <c r="F425" s="30" t="s">
        <v>888</v>
      </c>
      <c r="G425" s="30" t="s">
        <v>45</v>
      </c>
      <c r="H425" s="31">
        <v>3000</v>
      </c>
      <c r="I425" s="31">
        <v>3000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3000</v>
      </c>
      <c r="Q425" s="31">
        <v>3000</v>
      </c>
      <c r="R425" s="30" t="s">
        <v>244</v>
      </c>
      <c r="S425" s="32" t="s">
        <v>37</v>
      </c>
      <c r="T425" s="33" t="s">
        <v>38</v>
      </c>
      <c r="U425" s="33" t="s">
        <v>33</v>
      </c>
      <c r="V425" s="33" t="s">
        <v>38</v>
      </c>
      <c r="W425" s="33" t="s">
        <v>33</v>
      </c>
      <c r="X425" s="33" t="s">
        <v>33</v>
      </c>
      <c r="Y425" s="34" t="s">
        <v>33</v>
      </c>
    </row>
    <row r="426" spans="1:25" ht="34.200000000000003" x14ac:dyDescent="0.25">
      <c r="A426" s="28" t="s">
        <v>1009</v>
      </c>
      <c r="B426" s="29" t="s">
        <v>1010</v>
      </c>
      <c r="C426" s="30"/>
      <c r="D426" s="30" t="s">
        <v>797</v>
      </c>
      <c r="E426" s="30" t="s">
        <v>1011</v>
      </c>
      <c r="F426" s="30"/>
      <c r="G426" s="30"/>
      <c r="H426" s="35">
        <f t="shared" ref="H426:Q426" si="101">SUM(H427:H428)</f>
        <v>75000</v>
      </c>
      <c r="I426" s="35">
        <f t="shared" si="101"/>
        <v>0</v>
      </c>
      <c r="J426" s="35">
        <f t="shared" si="101"/>
        <v>0</v>
      </c>
      <c r="K426" s="35">
        <f t="shared" si="101"/>
        <v>75000</v>
      </c>
      <c r="L426" s="35">
        <f t="shared" si="101"/>
        <v>0</v>
      </c>
      <c r="M426" s="35">
        <f t="shared" si="101"/>
        <v>0</v>
      </c>
      <c r="N426" s="35">
        <f t="shared" si="101"/>
        <v>0</v>
      </c>
      <c r="O426" s="35">
        <f t="shared" si="101"/>
        <v>0</v>
      </c>
      <c r="P426" s="35">
        <f t="shared" si="101"/>
        <v>0</v>
      </c>
      <c r="Q426" s="35">
        <f t="shared" si="101"/>
        <v>0</v>
      </c>
      <c r="R426" s="30" t="s">
        <v>1012</v>
      </c>
      <c r="S426" s="32" t="s">
        <v>31</v>
      </c>
      <c r="T426" s="33" t="s">
        <v>33</v>
      </c>
      <c r="U426" s="33" t="s">
        <v>33</v>
      </c>
      <c r="V426" s="33" t="s">
        <v>33</v>
      </c>
      <c r="W426" s="33" t="s">
        <v>33</v>
      </c>
      <c r="X426" s="33" t="s">
        <v>33</v>
      </c>
      <c r="Y426" s="34" t="s">
        <v>33</v>
      </c>
    </row>
    <row r="427" spans="1:25" ht="22.8" x14ac:dyDescent="0.25">
      <c r="A427" s="36"/>
      <c r="B427" s="37"/>
      <c r="C427" s="38" t="s">
        <v>41</v>
      </c>
      <c r="D427" s="38"/>
      <c r="E427" s="38"/>
      <c r="F427" s="38" t="s">
        <v>964</v>
      </c>
      <c r="G427" s="38" t="s">
        <v>315</v>
      </c>
      <c r="H427" s="39">
        <v>60000</v>
      </c>
      <c r="I427" s="39">
        <v>0</v>
      </c>
      <c r="J427" s="39">
        <v>0</v>
      </c>
      <c r="K427" s="39">
        <v>60000</v>
      </c>
      <c r="L427" s="39">
        <v>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8"/>
      <c r="S427" s="40"/>
      <c r="T427" s="41"/>
      <c r="U427" s="41"/>
      <c r="V427" s="41"/>
      <c r="W427" s="41"/>
      <c r="X427" s="41"/>
      <c r="Y427" s="42"/>
    </row>
    <row r="428" spans="1:25" ht="22.8" x14ac:dyDescent="0.25">
      <c r="A428" s="36"/>
      <c r="B428" s="37"/>
      <c r="C428" s="38" t="s">
        <v>41</v>
      </c>
      <c r="D428" s="38"/>
      <c r="E428" s="38"/>
      <c r="F428" s="38" t="s">
        <v>964</v>
      </c>
      <c r="G428" s="38" t="s">
        <v>800</v>
      </c>
      <c r="H428" s="39">
        <v>15000</v>
      </c>
      <c r="I428" s="39">
        <v>0</v>
      </c>
      <c r="J428" s="39">
        <v>0</v>
      </c>
      <c r="K428" s="39">
        <v>15000</v>
      </c>
      <c r="L428" s="39">
        <v>0</v>
      </c>
      <c r="M428" s="39">
        <v>0</v>
      </c>
      <c r="N428" s="39">
        <v>0</v>
      </c>
      <c r="O428" s="39">
        <v>0</v>
      </c>
      <c r="P428" s="39">
        <v>0</v>
      </c>
      <c r="Q428" s="39">
        <v>0</v>
      </c>
      <c r="R428" s="38"/>
      <c r="S428" s="40"/>
      <c r="T428" s="41"/>
      <c r="U428" s="41"/>
      <c r="V428" s="41"/>
      <c r="W428" s="41"/>
      <c r="X428" s="41"/>
      <c r="Y428" s="42"/>
    </row>
    <row r="429" spans="1:25" ht="34.200000000000003" x14ac:dyDescent="0.25">
      <c r="A429" s="28" t="s">
        <v>1013</v>
      </c>
      <c r="B429" s="29" t="s">
        <v>1014</v>
      </c>
      <c r="C429" s="30"/>
      <c r="D429" s="30" t="s">
        <v>1015</v>
      </c>
      <c r="E429" s="30" t="s">
        <v>220</v>
      </c>
      <c r="F429" s="30"/>
      <c r="G429" s="30"/>
      <c r="H429" s="35">
        <f t="shared" ref="H429:Q429" si="102">SUM(H430:H431)</f>
        <v>510000</v>
      </c>
      <c r="I429" s="35">
        <f t="shared" si="102"/>
        <v>0</v>
      </c>
      <c r="J429" s="35">
        <f t="shared" si="102"/>
        <v>0</v>
      </c>
      <c r="K429" s="35">
        <f t="shared" si="102"/>
        <v>510000</v>
      </c>
      <c r="L429" s="35">
        <f t="shared" si="102"/>
        <v>0</v>
      </c>
      <c r="M429" s="35">
        <f t="shared" si="102"/>
        <v>0</v>
      </c>
      <c r="N429" s="35">
        <f t="shared" si="102"/>
        <v>0</v>
      </c>
      <c r="O429" s="35">
        <f t="shared" si="102"/>
        <v>0</v>
      </c>
      <c r="P429" s="35">
        <f t="shared" si="102"/>
        <v>490000</v>
      </c>
      <c r="Q429" s="35">
        <f t="shared" si="102"/>
        <v>10000</v>
      </c>
      <c r="R429" s="30" t="s">
        <v>1016</v>
      </c>
      <c r="S429" s="32" t="s">
        <v>37</v>
      </c>
      <c r="T429" s="33" t="s">
        <v>86</v>
      </c>
      <c r="U429" s="33" t="s">
        <v>33</v>
      </c>
      <c r="V429" s="33" t="s">
        <v>33</v>
      </c>
      <c r="W429" s="33" t="s">
        <v>33</v>
      </c>
      <c r="X429" s="33" t="s">
        <v>33</v>
      </c>
      <c r="Y429" s="34" t="s">
        <v>33</v>
      </c>
    </row>
    <row r="430" spans="1:25" ht="22.8" x14ac:dyDescent="0.25">
      <c r="A430" s="36"/>
      <c r="B430" s="37"/>
      <c r="C430" s="38" t="s">
        <v>41</v>
      </c>
      <c r="D430" s="38"/>
      <c r="E430" s="38"/>
      <c r="F430" s="38" t="s">
        <v>964</v>
      </c>
      <c r="G430" s="38" t="s">
        <v>315</v>
      </c>
      <c r="H430" s="39">
        <v>500000</v>
      </c>
      <c r="I430" s="39">
        <v>0</v>
      </c>
      <c r="J430" s="39">
        <v>0</v>
      </c>
      <c r="K430" s="39">
        <v>500000</v>
      </c>
      <c r="L430" s="39">
        <v>0</v>
      </c>
      <c r="M430" s="39">
        <v>0</v>
      </c>
      <c r="N430" s="39">
        <v>0</v>
      </c>
      <c r="O430" s="39">
        <v>0</v>
      </c>
      <c r="P430" s="39">
        <v>480000</v>
      </c>
      <c r="Q430" s="39">
        <v>0</v>
      </c>
      <c r="R430" s="38"/>
      <c r="S430" s="40"/>
      <c r="T430" s="41"/>
      <c r="U430" s="41"/>
      <c r="V430" s="41"/>
      <c r="W430" s="41"/>
      <c r="X430" s="41"/>
      <c r="Y430" s="42"/>
    </row>
    <row r="431" spans="1:25" ht="22.8" x14ac:dyDescent="0.25">
      <c r="A431" s="36"/>
      <c r="B431" s="37"/>
      <c r="C431" s="38" t="s">
        <v>41</v>
      </c>
      <c r="D431" s="38"/>
      <c r="E431" s="38"/>
      <c r="F431" s="38" t="s">
        <v>964</v>
      </c>
      <c r="G431" s="38" t="s">
        <v>800</v>
      </c>
      <c r="H431" s="39">
        <v>10000</v>
      </c>
      <c r="I431" s="39">
        <v>0</v>
      </c>
      <c r="J431" s="39">
        <v>0</v>
      </c>
      <c r="K431" s="39">
        <v>10000</v>
      </c>
      <c r="L431" s="39">
        <v>0</v>
      </c>
      <c r="M431" s="39">
        <v>0</v>
      </c>
      <c r="N431" s="39">
        <v>0</v>
      </c>
      <c r="O431" s="39">
        <v>0</v>
      </c>
      <c r="P431" s="39">
        <v>10000</v>
      </c>
      <c r="Q431" s="39">
        <v>10000</v>
      </c>
      <c r="R431" s="38"/>
      <c r="S431" s="40"/>
      <c r="T431" s="41"/>
      <c r="U431" s="41"/>
      <c r="V431" s="41"/>
      <c r="W431" s="41"/>
      <c r="X431" s="41"/>
      <c r="Y431" s="42"/>
    </row>
    <row r="432" spans="1:25" ht="22.8" x14ac:dyDescent="0.25">
      <c r="A432" s="28" t="s">
        <v>1017</v>
      </c>
      <c r="B432" s="29" t="s">
        <v>1018</v>
      </c>
      <c r="C432" s="30" t="s">
        <v>41</v>
      </c>
      <c r="D432" s="30"/>
      <c r="E432" s="30"/>
      <c r="F432" s="30" t="s">
        <v>964</v>
      </c>
      <c r="G432" s="30" t="s">
        <v>800</v>
      </c>
      <c r="H432" s="31">
        <v>68000</v>
      </c>
      <c r="I432" s="31">
        <v>0</v>
      </c>
      <c r="J432" s="31">
        <v>0</v>
      </c>
      <c r="K432" s="31">
        <v>68000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0" t="s">
        <v>1019</v>
      </c>
      <c r="S432" s="32" t="s">
        <v>37</v>
      </c>
      <c r="T432" s="33" t="s">
        <v>33</v>
      </c>
      <c r="U432" s="33" t="s">
        <v>33</v>
      </c>
      <c r="V432" s="33" t="s">
        <v>33</v>
      </c>
      <c r="W432" s="33" t="s">
        <v>33</v>
      </c>
      <c r="X432" s="33" t="s">
        <v>33</v>
      </c>
      <c r="Y432" s="34" t="s">
        <v>33</v>
      </c>
    </row>
    <row r="433" spans="1:25" ht="22.8" x14ac:dyDescent="0.25">
      <c r="A433" s="14" t="s">
        <v>1020</v>
      </c>
      <c r="B433" s="15" t="s">
        <v>1021</v>
      </c>
      <c r="C433" s="16"/>
      <c r="D433" s="16" t="s">
        <v>219</v>
      </c>
      <c r="E433" s="16" t="s">
        <v>220</v>
      </c>
      <c r="F433" s="16"/>
      <c r="G433" s="16"/>
      <c r="H433" s="17">
        <f t="shared" ref="H433:Q433" si="103">H434+H437+H440</f>
        <v>27000</v>
      </c>
      <c r="I433" s="17">
        <f t="shared" si="103"/>
        <v>27000</v>
      </c>
      <c r="J433" s="17">
        <f t="shared" si="103"/>
        <v>0</v>
      </c>
      <c r="K433" s="17">
        <f t="shared" si="103"/>
        <v>0</v>
      </c>
      <c r="L433" s="17">
        <f t="shared" si="103"/>
        <v>0</v>
      </c>
      <c r="M433" s="17">
        <f t="shared" si="103"/>
        <v>0</v>
      </c>
      <c r="N433" s="17">
        <f t="shared" si="103"/>
        <v>0</v>
      </c>
      <c r="O433" s="17">
        <f t="shared" si="103"/>
        <v>0</v>
      </c>
      <c r="P433" s="17">
        <f t="shared" si="103"/>
        <v>27000</v>
      </c>
      <c r="Q433" s="17">
        <f t="shared" si="103"/>
        <v>27000</v>
      </c>
      <c r="R433" s="16" t="s">
        <v>1022</v>
      </c>
      <c r="S433" s="18" t="s">
        <v>37</v>
      </c>
      <c r="T433" s="19" t="s">
        <v>405</v>
      </c>
      <c r="U433" s="19" t="s">
        <v>33</v>
      </c>
      <c r="V433" s="19" t="s">
        <v>1023</v>
      </c>
      <c r="W433" s="19" t="s">
        <v>33</v>
      </c>
      <c r="X433" s="19" t="s">
        <v>33</v>
      </c>
      <c r="Y433" s="20" t="s">
        <v>33</v>
      </c>
    </row>
    <row r="434" spans="1:25" ht="34.200000000000003" x14ac:dyDescent="0.25">
      <c r="A434" s="21" t="s">
        <v>1024</v>
      </c>
      <c r="B434" s="22" t="s">
        <v>1025</v>
      </c>
      <c r="C434" s="23"/>
      <c r="D434" s="23" t="s">
        <v>219</v>
      </c>
      <c r="E434" s="23" t="s">
        <v>220</v>
      </c>
      <c r="F434" s="23"/>
      <c r="G434" s="23"/>
      <c r="H434" s="24">
        <f t="shared" ref="H434:Q434" si="104">SUM(H435:H436)</f>
        <v>10000</v>
      </c>
      <c r="I434" s="24">
        <f t="shared" si="104"/>
        <v>10000</v>
      </c>
      <c r="J434" s="24">
        <f t="shared" si="104"/>
        <v>0</v>
      </c>
      <c r="K434" s="24">
        <f t="shared" si="104"/>
        <v>0</v>
      </c>
      <c r="L434" s="24">
        <f t="shared" si="104"/>
        <v>0</v>
      </c>
      <c r="M434" s="24">
        <f t="shared" si="104"/>
        <v>0</v>
      </c>
      <c r="N434" s="24">
        <f t="shared" si="104"/>
        <v>0</v>
      </c>
      <c r="O434" s="24">
        <f t="shared" si="104"/>
        <v>0</v>
      </c>
      <c r="P434" s="24">
        <f t="shared" si="104"/>
        <v>10000</v>
      </c>
      <c r="Q434" s="24">
        <f t="shared" si="104"/>
        <v>10000</v>
      </c>
      <c r="R434" s="23" t="s">
        <v>1026</v>
      </c>
      <c r="S434" s="25" t="s">
        <v>31</v>
      </c>
      <c r="T434" s="26" t="s">
        <v>1027</v>
      </c>
      <c r="U434" s="26" t="s">
        <v>33</v>
      </c>
      <c r="V434" s="26" t="s">
        <v>420</v>
      </c>
      <c r="W434" s="26" t="s">
        <v>33</v>
      </c>
      <c r="X434" s="26" t="s">
        <v>33</v>
      </c>
      <c r="Y434" s="27" t="s">
        <v>33</v>
      </c>
    </row>
    <row r="435" spans="1:25" ht="22.8" x14ac:dyDescent="0.25">
      <c r="A435" s="28" t="s">
        <v>1028</v>
      </c>
      <c r="B435" s="29" t="s">
        <v>1029</v>
      </c>
      <c r="C435" s="30" t="s">
        <v>41</v>
      </c>
      <c r="D435" s="30" t="s">
        <v>185</v>
      </c>
      <c r="E435" s="30" t="s">
        <v>1030</v>
      </c>
      <c r="F435" s="30" t="s">
        <v>995</v>
      </c>
      <c r="G435" s="30" t="s">
        <v>45</v>
      </c>
      <c r="H435" s="31">
        <v>10000</v>
      </c>
      <c r="I435" s="31">
        <v>10000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10000</v>
      </c>
      <c r="Q435" s="31">
        <v>10000</v>
      </c>
      <c r="R435" s="30" t="s">
        <v>1031</v>
      </c>
      <c r="S435" s="32" t="s">
        <v>37</v>
      </c>
      <c r="T435" s="33" t="s">
        <v>60</v>
      </c>
      <c r="U435" s="33" t="s">
        <v>33</v>
      </c>
      <c r="V435" s="33" t="s">
        <v>60</v>
      </c>
      <c r="W435" s="33" t="s">
        <v>33</v>
      </c>
      <c r="X435" s="33" t="s">
        <v>33</v>
      </c>
      <c r="Y435" s="34" t="s">
        <v>33</v>
      </c>
    </row>
    <row r="436" spans="1:25" ht="22.8" x14ac:dyDescent="0.25">
      <c r="A436" s="28" t="s">
        <v>1032</v>
      </c>
      <c r="B436" s="29" t="s">
        <v>1033</v>
      </c>
      <c r="C436" s="30"/>
      <c r="D436" s="30" t="s">
        <v>797</v>
      </c>
      <c r="E436" s="30" t="s">
        <v>1034</v>
      </c>
      <c r="F436" s="30"/>
      <c r="G436" s="30"/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0</v>
      </c>
      <c r="O436" s="31">
        <v>0</v>
      </c>
      <c r="P436" s="31">
        <v>0</v>
      </c>
      <c r="Q436" s="31">
        <v>0</v>
      </c>
      <c r="R436" s="30" t="s">
        <v>803</v>
      </c>
      <c r="S436" s="32" t="s">
        <v>31</v>
      </c>
      <c r="T436" s="33" t="s">
        <v>33</v>
      </c>
      <c r="U436" s="33" t="s">
        <v>33</v>
      </c>
      <c r="V436" s="33" t="s">
        <v>33</v>
      </c>
      <c r="W436" s="33" t="s">
        <v>33</v>
      </c>
      <c r="X436" s="33" t="s">
        <v>33</v>
      </c>
      <c r="Y436" s="34" t="s">
        <v>33</v>
      </c>
    </row>
    <row r="437" spans="1:25" ht="22.8" x14ac:dyDescent="0.25">
      <c r="A437" s="21" t="s">
        <v>1035</v>
      </c>
      <c r="B437" s="22" t="s">
        <v>1036</v>
      </c>
      <c r="C437" s="23"/>
      <c r="D437" s="23" t="s">
        <v>219</v>
      </c>
      <c r="E437" s="23" t="s">
        <v>220</v>
      </c>
      <c r="F437" s="23"/>
      <c r="G437" s="23"/>
      <c r="H437" s="24">
        <f t="shared" ref="H437:Q437" si="105">SUM(H438:H439)</f>
        <v>15000</v>
      </c>
      <c r="I437" s="24">
        <f t="shared" si="105"/>
        <v>15000</v>
      </c>
      <c r="J437" s="24">
        <f t="shared" si="105"/>
        <v>0</v>
      </c>
      <c r="K437" s="24">
        <f t="shared" si="105"/>
        <v>0</v>
      </c>
      <c r="L437" s="24">
        <f t="shared" si="105"/>
        <v>0</v>
      </c>
      <c r="M437" s="24">
        <f t="shared" si="105"/>
        <v>0</v>
      </c>
      <c r="N437" s="24">
        <f t="shared" si="105"/>
        <v>0</v>
      </c>
      <c r="O437" s="24">
        <f t="shared" si="105"/>
        <v>0</v>
      </c>
      <c r="P437" s="24">
        <f t="shared" si="105"/>
        <v>15000</v>
      </c>
      <c r="Q437" s="24">
        <f t="shared" si="105"/>
        <v>15000</v>
      </c>
      <c r="R437" s="23" t="s">
        <v>1037</v>
      </c>
      <c r="S437" s="25" t="s">
        <v>31</v>
      </c>
      <c r="T437" s="26" t="s">
        <v>33</v>
      </c>
      <c r="U437" s="26" t="s">
        <v>33</v>
      </c>
      <c r="V437" s="26" t="s">
        <v>33</v>
      </c>
      <c r="W437" s="26" t="s">
        <v>33</v>
      </c>
      <c r="X437" s="26" t="s">
        <v>33</v>
      </c>
      <c r="Y437" s="27" t="s">
        <v>33</v>
      </c>
    </row>
    <row r="438" spans="1:25" ht="34.200000000000003" x14ac:dyDescent="0.25">
      <c r="A438" s="28" t="s">
        <v>1038</v>
      </c>
      <c r="B438" s="29" t="s">
        <v>1039</v>
      </c>
      <c r="C438" s="30" t="s">
        <v>41</v>
      </c>
      <c r="D438" s="30" t="s">
        <v>1040</v>
      </c>
      <c r="E438" s="30" t="s">
        <v>1041</v>
      </c>
      <c r="F438" s="30" t="s">
        <v>261</v>
      </c>
      <c r="G438" s="30" t="s">
        <v>45</v>
      </c>
      <c r="H438" s="31">
        <v>1000</v>
      </c>
      <c r="I438" s="31">
        <v>1000</v>
      </c>
      <c r="J438" s="31">
        <v>0</v>
      </c>
      <c r="K438" s="31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1000</v>
      </c>
      <c r="Q438" s="31">
        <v>1000</v>
      </c>
      <c r="R438" s="30" t="s">
        <v>1042</v>
      </c>
      <c r="S438" s="32" t="s">
        <v>37</v>
      </c>
      <c r="T438" s="33" t="s">
        <v>739</v>
      </c>
      <c r="U438" s="33" t="s">
        <v>33</v>
      </c>
      <c r="V438" s="33" t="s">
        <v>739</v>
      </c>
      <c r="W438" s="33" t="s">
        <v>33</v>
      </c>
      <c r="X438" s="33" t="s">
        <v>33</v>
      </c>
      <c r="Y438" s="34" t="s">
        <v>33</v>
      </c>
    </row>
    <row r="439" spans="1:25" ht="22.8" x14ac:dyDescent="0.25">
      <c r="A439" s="28" t="s">
        <v>1043</v>
      </c>
      <c r="B439" s="29" t="s">
        <v>1044</v>
      </c>
      <c r="C439" s="30" t="s">
        <v>41</v>
      </c>
      <c r="D439" s="30" t="s">
        <v>219</v>
      </c>
      <c r="E439" s="30" t="s">
        <v>1041</v>
      </c>
      <c r="F439" s="30" t="s">
        <v>261</v>
      </c>
      <c r="G439" s="30" t="s">
        <v>45</v>
      </c>
      <c r="H439" s="31">
        <v>14000</v>
      </c>
      <c r="I439" s="31">
        <v>14000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14000</v>
      </c>
      <c r="Q439" s="31">
        <v>14000</v>
      </c>
      <c r="R439" s="30" t="s">
        <v>1045</v>
      </c>
      <c r="S439" s="32" t="s">
        <v>37</v>
      </c>
      <c r="T439" s="33" t="s">
        <v>83</v>
      </c>
      <c r="U439" s="33" t="s">
        <v>33</v>
      </c>
      <c r="V439" s="33" t="s">
        <v>83</v>
      </c>
      <c r="W439" s="33" t="s">
        <v>33</v>
      </c>
      <c r="X439" s="33" t="s">
        <v>33</v>
      </c>
      <c r="Y439" s="34" t="s">
        <v>33</v>
      </c>
    </row>
    <row r="440" spans="1:25" ht="34.200000000000003" x14ac:dyDescent="0.25">
      <c r="A440" s="21" t="s">
        <v>1046</v>
      </c>
      <c r="B440" s="22" t="s">
        <v>1047</v>
      </c>
      <c r="C440" s="23"/>
      <c r="D440" s="23" t="s">
        <v>219</v>
      </c>
      <c r="E440" s="23" t="s">
        <v>220</v>
      </c>
      <c r="F440" s="23"/>
      <c r="G440" s="23"/>
      <c r="H440" s="24">
        <f t="shared" ref="H440:Q440" si="106">SUM(H441:H441)</f>
        <v>2000</v>
      </c>
      <c r="I440" s="24">
        <f t="shared" si="106"/>
        <v>2000</v>
      </c>
      <c r="J440" s="24">
        <f t="shared" si="106"/>
        <v>0</v>
      </c>
      <c r="K440" s="24">
        <f t="shared" si="106"/>
        <v>0</v>
      </c>
      <c r="L440" s="24">
        <f t="shared" si="106"/>
        <v>0</v>
      </c>
      <c r="M440" s="24">
        <f t="shared" si="106"/>
        <v>0</v>
      </c>
      <c r="N440" s="24">
        <f t="shared" si="106"/>
        <v>0</v>
      </c>
      <c r="O440" s="24">
        <f t="shared" si="106"/>
        <v>0</v>
      </c>
      <c r="P440" s="24">
        <f t="shared" si="106"/>
        <v>2000</v>
      </c>
      <c r="Q440" s="24">
        <f t="shared" si="106"/>
        <v>2000</v>
      </c>
      <c r="R440" s="23" t="s">
        <v>1048</v>
      </c>
      <c r="S440" s="25" t="s">
        <v>31</v>
      </c>
      <c r="T440" s="26" t="s">
        <v>33</v>
      </c>
      <c r="U440" s="26" t="s">
        <v>33</v>
      </c>
      <c r="V440" s="26" t="s">
        <v>33</v>
      </c>
      <c r="W440" s="26" t="s">
        <v>33</v>
      </c>
      <c r="X440" s="26" t="s">
        <v>33</v>
      </c>
      <c r="Y440" s="27" t="s">
        <v>33</v>
      </c>
    </row>
    <row r="441" spans="1:25" ht="34.200000000000003" x14ac:dyDescent="0.25">
      <c r="A441" s="28" t="s">
        <v>1049</v>
      </c>
      <c r="B441" s="29" t="s">
        <v>1050</v>
      </c>
      <c r="C441" s="30" t="s">
        <v>41</v>
      </c>
      <c r="D441" s="30" t="s">
        <v>1040</v>
      </c>
      <c r="E441" s="30" t="s">
        <v>1041</v>
      </c>
      <c r="F441" s="30" t="s">
        <v>261</v>
      </c>
      <c r="G441" s="30" t="s">
        <v>45</v>
      </c>
      <c r="H441" s="31">
        <v>2000</v>
      </c>
      <c r="I441" s="31">
        <v>2000</v>
      </c>
      <c r="J441" s="31">
        <v>0</v>
      </c>
      <c r="K441" s="31">
        <v>0</v>
      </c>
      <c r="L441" s="31">
        <v>0</v>
      </c>
      <c r="M441" s="31">
        <v>0</v>
      </c>
      <c r="N441" s="31">
        <v>0</v>
      </c>
      <c r="O441" s="31">
        <v>0</v>
      </c>
      <c r="P441" s="31">
        <v>2000</v>
      </c>
      <c r="Q441" s="31">
        <v>2000</v>
      </c>
      <c r="R441" s="30" t="s">
        <v>1051</v>
      </c>
      <c r="S441" s="32" t="s">
        <v>37</v>
      </c>
      <c r="T441" s="33" t="s">
        <v>86</v>
      </c>
      <c r="U441" s="33" t="s">
        <v>33</v>
      </c>
      <c r="V441" s="33" t="s">
        <v>86</v>
      </c>
      <c r="W441" s="33" t="s">
        <v>33</v>
      </c>
      <c r="X441" s="33" t="s">
        <v>33</v>
      </c>
      <c r="Y441" s="34" t="s">
        <v>33</v>
      </c>
    </row>
    <row r="442" spans="1:25" ht="24" x14ac:dyDescent="0.25">
      <c r="A442" s="7" t="s">
        <v>1052</v>
      </c>
      <c r="B442" s="8" t="s">
        <v>1053</v>
      </c>
      <c r="C442" s="9"/>
      <c r="D442" s="9" t="s">
        <v>1001</v>
      </c>
      <c r="E442" s="9" t="s">
        <v>210</v>
      </c>
      <c r="F442" s="9"/>
      <c r="G442" s="9"/>
      <c r="H442" s="10">
        <f t="shared" ref="H442:Q442" si="107">SUM(H443:H443)</f>
        <v>130000</v>
      </c>
      <c r="I442" s="10">
        <f t="shared" si="107"/>
        <v>130000</v>
      </c>
      <c r="J442" s="10">
        <f t="shared" si="107"/>
        <v>0</v>
      </c>
      <c r="K442" s="10">
        <f t="shared" si="107"/>
        <v>0</v>
      </c>
      <c r="L442" s="10">
        <f t="shared" si="107"/>
        <v>0</v>
      </c>
      <c r="M442" s="10">
        <f t="shared" si="107"/>
        <v>0</v>
      </c>
      <c r="N442" s="10">
        <f t="shared" si="107"/>
        <v>0</v>
      </c>
      <c r="O442" s="10">
        <f t="shared" si="107"/>
        <v>0</v>
      </c>
      <c r="P442" s="10">
        <f t="shared" si="107"/>
        <v>893000</v>
      </c>
      <c r="Q442" s="10">
        <f t="shared" si="107"/>
        <v>101000</v>
      </c>
      <c r="R442" s="9"/>
      <c r="S442" s="11"/>
      <c r="T442" s="12"/>
      <c r="U442" s="12"/>
      <c r="V442" s="12"/>
      <c r="W442" s="12"/>
      <c r="X442" s="12"/>
      <c r="Y442" s="13"/>
    </row>
    <row r="443" spans="1:25" ht="22.8" x14ac:dyDescent="0.25">
      <c r="A443" s="14" t="s">
        <v>1054</v>
      </c>
      <c r="B443" s="15" t="s">
        <v>1055</v>
      </c>
      <c r="C443" s="16"/>
      <c r="D443" s="16" t="s">
        <v>1001</v>
      </c>
      <c r="E443" s="16" t="s">
        <v>210</v>
      </c>
      <c r="F443" s="16"/>
      <c r="G443" s="16"/>
      <c r="H443" s="17">
        <f t="shared" ref="H443:Q443" si="108">H444+H449</f>
        <v>130000</v>
      </c>
      <c r="I443" s="17">
        <f t="shared" si="108"/>
        <v>130000</v>
      </c>
      <c r="J443" s="17">
        <f t="shared" si="108"/>
        <v>0</v>
      </c>
      <c r="K443" s="17">
        <f t="shared" si="108"/>
        <v>0</v>
      </c>
      <c r="L443" s="17">
        <f t="shared" si="108"/>
        <v>0</v>
      </c>
      <c r="M443" s="17">
        <f t="shared" si="108"/>
        <v>0</v>
      </c>
      <c r="N443" s="17">
        <f t="shared" si="108"/>
        <v>0</v>
      </c>
      <c r="O443" s="17">
        <f t="shared" si="108"/>
        <v>0</v>
      </c>
      <c r="P443" s="17">
        <f t="shared" si="108"/>
        <v>893000</v>
      </c>
      <c r="Q443" s="17">
        <f t="shared" si="108"/>
        <v>101000</v>
      </c>
      <c r="R443" s="16" t="s">
        <v>1056</v>
      </c>
      <c r="S443" s="18" t="s">
        <v>37</v>
      </c>
      <c r="T443" s="19" t="s">
        <v>38</v>
      </c>
      <c r="U443" s="19" t="s">
        <v>33</v>
      </c>
      <c r="V443" s="19" t="s">
        <v>38</v>
      </c>
      <c r="W443" s="19" t="s">
        <v>33</v>
      </c>
      <c r="X443" s="19" t="s">
        <v>33</v>
      </c>
      <c r="Y443" s="20" t="s">
        <v>33</v>
      </c>
    </row>
    <row r="444" spans="1:25" ht="22.8" x14ac:dyDescent="0.25">
      <c r="A444" s="21" t="s">
        <v>1057</v>
      </c>
      <c r="B444" s="22" t="s">
        <v>1058</v>
      </c>
      <c r="C444" s="23"/>
      <c r="D444" s="23" t="s">
        <v>1001</v>
      </c>
      <c r="E444" s="23" t="s">
        <v>1059</v>
      </c>
      <c r="F444" s="23"/>
      <c r="G444" s="23"/>
      <c r="H444" s="24">
        <f t="shared" ref="H444:Q444" si="109">H445+H446+H448</f>
        <v>0</v>
      </c>
      <c r="I444" s="24">
        <f t="shared" si="109"/>
        <v>0</v>
      </c>
      <c r="J444" s="24">
        <f t="shared" si="109"/>
        <v>0</v>
      </c>
      <c r="K444" s="24">
        <f t="shared" si="109"/>
        <v>0</v>
      </c>
      <c r="L444" s="24">
        <f t="shared" si="109"/>
        <v>0</v>
      </c>
      <c r="M444" s="24">
        <f t="shared" si="109"/>
        <v>0</v>
      </c>
      <c r="N444" s="24">
        <f t="shared" si="109"/>
        <v>0</v>
      </c>
      <c r="O444" s="24">
        <f t="shared" si="109"/>
        <v>0</v>
      </c>
      <c r="P444" s="24">
        <f t="shared" si="109"/>
        <v>0</v>
      </c>
      <c r="Q444" s="24">
        <f t="shared" si="109"/>
        <v>0</v>
      </c>
      <c r="R444" s="23" t="s">
        <v>1060</v>
      </c>
      <c r="S444" s="25" t="s">
        <v>37</v>
      </c>
      <c r="T444" s="26" t="s">
        <v>33</v>
      </c>
      <c r="U444" s="26" t="s">
        <v>33</v>
      </c>
      <c r="V444" s="26" t="s">
        <v>33</v>
      </c>
      <c r="W444" s="26" t="s">
        <v>33</v>
      </c>
      <c r="X444" s="26" t="s">
        <v>33</v>
      </c>
      <c r="Y444" s="27" t="s">
        <v>33</v>
      </c>
    </row>
    <row r="445" spans="1:25" ht="22.8" x14ac:dyDescent="0.25">
      <c r="A445" s="28" t="s">
        <v>1061</v>
      </c>
      <c r="B445" s="29" t="s">
        <v>1062</v>
      </c>
      <c r="C445" s="30"/>
      <c r="D445" s="30" t="s">
        <v>1001</v>
      </c>
      <c r="E445" s="30" t="s">
        <v>1059</v>
      </c>
      <c r="F445" s="30"/>
      <c r="G445" s="30"/>
      <c r="H445" s="31">
        <v>0</v>
      </c>
      <c r="I445" s="31">
        <v>0</v>
      </c>
      <c r="J445" s="31">
        <v>0</v>
      </c>
      <c r="K445" s="31">
        <v>0</v>
      </c>
      <c r="L445" s="31">
        <v>0</v>
      </c>
      <c r="M445" s="31">
        <v>0</v>
      </c>
      <c r="N445" s="31">
        <v>0</v>
      </c>
      <c r="O445" s="31">
        <v>0</v>
      </c>
      <c r="P445" s="31">
        <v>0</v>
      </c>
      <c r="Q445" s="31">
        <v>0</v>
      </c>
      <c r="R445" s="30" t="s">
        <v>1063</v>
      </c>
      <c r="S445" s="32" t="s">
        <v>37</v>
      </c>
      <c r="T445" s="33" t="s">
        <v>33</v>
      </c>
      <c r="U445" s="33" t="s">
        <v>33</v>
      </c>
      <c r="V445" s="33" t="s">
        <v>33</v>
      </c>
      <c r="W445" s="33" t="s">
        <v>33</v>
      </c>
      <c r="X445" s="33" t="s">
        <v>33</v>
      </c>
      <c r="Y445" s="34" t="s">
        <v>33</v>
      </c>
    </row>
    <row r="446" spans="1:25" ht="34.200000000000003" x14ac:dyDescent="0.25">
      <c r="A446" s="28" t="s">
        <v>1064</v>
      </c>
      <c r="B446" s="29" t="s">
        <v>1065</v>
      </c>
      <c r="C446" s="30"/>
      <c r="D446" s="30" t="s">
        <v>1001</v>
      </c>
      <c r="E446" s="30" t="s">
        <v>1059</v>
      </c>
      <c r="F446" s="30"/>
      <c r="G446" s="30"/>
      <c r="H446" s="35">
        <f t="shared" ref="H446:Q446" si="110">SUM(H447:H447)</f>
        <v>0</v>
      </c>
      <c r="I446" s="35">
        <f t="shared" si="110"/>
        <v>0</v>
      </c>
      <c r="J446" s="35">
        <f t="shared" si="110"/>
        <v>0</v>
      </c>
      <c r="K446" s="35">
        <f t="shared" si="110"/>
        <v>0</v>
      </c>
      <c r="L446" s="35">
        <f t="shared" si="110"/>
        <v>0</v>
      </c>
      <c r="M446" s="35">
        <f t="shared" si="110"/>
        <v>0</v>
      </c>
      <c r="N446" s="35">
        <f t="shared" si="110"/>
        <v>0</v>
      </c>
      <c r="O446" s="35">
        <f t="shared" si="110"/>
        <v>0</v>
      </c>
      <c r="P446" s="35">
        <f t="shared" si="110"/>
        <v>0</v>
      </c>
      <c r="Q446" s="35">
        <f t="shared" si="110"/>
        <v>0</v>
      </c>
      <c r="R446" s="30" t="s">
        <v>788</v>
      </c>
      <c r="S446" s="32" t="s">
        <v>37</v>
      </c>
      <c r="T446" s="33" t="s">
        <v>33</v>
      </c>
      <c r="U446" s="33" t="s">
        <v>33</v>
      </c>
      <c r="V446" s="33" t="s">
        <v>33</v>
      </c>
      <c r="W446" s="33" t="s">
        <v>33</v>
      </c>
      <c r="X446" s="33" t="s">
        <v>33</v>
      </c>
      <c r="Y446" s="34" t="s">
        <v>33</v>
      </c>
    </row>
    <row r="447" spans="1:25" x14ac:dyDescent="0.25">
      <c r="A447" s="36"/>
      <c r="B447" s="37"/>
      <c r="C447" s="38"/>
      <c r="D447" s="38"/>
      <c r="E447" s="38"/>
      <c r="F447" s="38"/>
      <c r="G447" s="38"/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39">
        <v>0</v>
      </c>
      <c r="O447" s="39">
        <v>0</v>
      </c>
      <c r="P447" s="39">
        <v>0</v>
      </c>
      <c r="Q447" s="39">
        <v>0</v>
      </c>
      <c r="R447" s="38" t="s">
        <v>906</v>
      </c>
      <c r="S447" s="40" t="s">
        <v>37</v>
      </c>
      <c r="T447" s="41" t="s">
        <v>33</v>
      </c>
      <c r="U447" s="41" t="s">
        <v>33</v>
      </c>
      <c r="V447" s="41" t="s">
        <v>33</v>
      </c>
      <c r="W447" s="41" t="s">
        <v>33</v>
      </c>
      <c r="X447" s="41" t="s">
        <v>33</v>
      </c>
      <c r="Y447" s="42" t="s">
        <v>33</v>
      </c>
    </row>
    <row r="448" spans="1:25" ht="22.8" x14ac:dyDescent="0.25">
      <c r="A448" s="28" t="s">
        <v>1066</v>
      </c>
      <c r="B448" s="29" t="s">
        <v>1067</v>
      </c>
      <c r="C448" s="30"/>
      <c r="D448" s="30" t="s">
        <v>1001</v>
      </c>
      <c r="E448" s="30" t="s">
        <v>1059</v>
      </c>
      <c r="F448" s="30"/>
      <c r="G448" s="30"/>
      <c r="H448" s="31">
        <v>0</v>
      </c>
      <c r="I448" s="31">
        <v>0</v>
      </c>
      <c r="J448" s="31">
        <v>0</v>
      </c>
      <c r="K448" s="31">
        <v>0</v>
      </c>
      <c r="L448" s="31">
        <v>0</v>
      </c>
      <c r="M448" s="31">
        <v>0</v>
      </c>
      <c r="N448" s="31">
        <v>0</v>
      </c>
      <c r="O448" s="31">
        <v>0</v>
      </c>
      <c r="P448" s="31">
        <v>0</v>
      </c>
      <c r="Q448" s="31">
        <v>0</v>
      </c>
      <c r="R448" s="30" t="s">
        <v>1068</v>
      </c>
      <c r="S448" s="32" t="s">
        <v>37</v>
      </c>
      <c r="T448" s="33" t="s">
        <v>33</v>
      </c>
      <c r="U448" s="33" t="s">
        <v>33</v>
      </c>
      <c r="V448" s="33" t="s">
        <v>33</v>
      </c>
      <c r="W448" s="33" t="s">
        <v>33</v>
      </c>
      <c r="X448" s="33" t="s">
        <v>33</v>
      </c>
      <c r="Y448" s="34" t="s">
        <v>33</v>
      </c>
    </row>
    <row r="449" spans="1:25" ht="34.200000000000003" x14ac:dyDescent="0.25">
      <c r="A449" s="21" t="s">
        <v>1069</v>
      </c>
      <c r="B449" s="22" t="s">
        <v>1070</v>
      </c>
      <c r="C449" s="23"/>
      <c r="D449" s="23" t="s">
        <v>1001</v>
      </c>
      <c r="E449" s="23" t="s">
        <v>1071</v>
      </c>
      <c r="F449" s="23"/>
      <c r="G449" s="23"/>
      <c r="H449" s="24">
        <f t="shared" ref="H449:Q449" si="111">H450+H453+H454+H455+H456+H458+H461+H462+H465+H466+H467</f>
        <v>130000</v>
      </c>
      <c r="I449" s="24">
        <f t="shared" si="111"/>
        <v>130000</v>
      </c>
      <c r="J449" s="24">
        <f t="shared" si="111"/>
        <v>0</v>
      </c>
      <c r="K449" s="24">
        <f t="shared" si="111"/>
        <v>0</v>
      </c>
      <c r="L449" s="24">
        <f t="shared" si="111"/>
        <v>0</v>
      </c>
      <c r="M449" s="24">
        <f t="shared" si="111"/>
        <v>0</v>
      </c>
      <c r="N449" s="24">
        <f t="shared" si="111"/>
        <v>0</v>
      </c>
      <c r="O449" s="24">
        <f t="shared" si="111"/>
        <v>0</v>
      </c>
      <c r="P449" s="24">
        <f t="shared" si="111"/>
        <v>893000</v>
      </c>
      <c r="Q449" s="24">
        <f t="shared" si="111"/>
        <v>101000</v>
      </c>
      <c r="R449" s="23" t="s">
        <v>1072</v>
      </c>
      <c r="S449" s="25" t="s">
        <v>37</v>
      </c>
      <c r="T449" s="26" t="s">
        <v>38</v>
      </c>
      <c r="U449" s="26" t="s">
        <v>33</v>
      </c>
      <c r="V449" s="26" t="s">
        <v>38</v>
      </c>
      <c r="W449" s="26" t="s">
        <v>33</v>
      </c>
      <c r="X449" s="26" t="s">
        <v>33</v>
      </c>
      <c r="Y449" s="27" t="s">
        <v>33</v>
      </c>
    </row>
    <row r="450" spans="1:25" ht="22.8" x14ac:dyDescent="0.25">
      <c r="A450" s="28" t="s">
        <v>1073</v>
      </c>
      <c r="B450" s="29" t="s">
        <v>1074</v>
      </c>
      <c r="C450" s="30"/>
      <c r="D450" s="30"/>
      <c r="E450" s="30" t="s">
        <v>1059</v>
      </c>
      <c r="F450" s="30"/>
      <c r="G450" s="30"/>
      <c r="H450" s="35">
        <f t="shared" ref="H450:Q450" si="112">SUM(H451:H452)</f>
        <v>16000</v>
      </c>
      <c r="I450" s="35">
        <f t="shared" si="112"/>
        <v>16000</v>
      </c>
      <c r="J450" s="35">
        <f t="shared" si="112"/>
        <v>0</v>
      </c>
      <c r="K450" s="35">
        <f t="shared" si="112"/>
        <v>0</v>
      </c>
      <c r="L450" s="35">
        <f t="shared" si="112"/>
        <v>0</v>
      </c>
      <c r="M450" s="35">
        <f t="shared" si="112"/>
        <v>0</v>
      </c>
      <c r="N450" s="35">
        <f t="shared" si="112"/>
        <v>0</v>
      </c>
      <c r="O450" s="35">
        <f t="shared" si="112"/>
        <v>0</v>
      </c>
      <c r="P450" s="35">
        <f t="shared" si="112"/>
        <v>31000</v>
      </c>
      <c r="Q450" s="35">
        <f t="shared" si="112"/>
        <v>20000</v>
      </c>
      <c r="R450" s="30" t="s">
        <v>1075</v>
      </c>
      <c r="S450" s="32" t="s">
        <v>37</v>
      </c>
      <c r="T450" s="33" t="s">
        <v>33</v>
      </c>
      <c r="U450" s="33" t="s">
        <v>33</v>
      </c>
      <c r="V450" s="33" t="s">
        <v>33</v>
      </c>
      <c r="W450" s="33" t="s">
        <v>33</v>
      </c>
      <c r="X450" s="33" t="s">
        <v>33</v>
      </c>
      <c r="Y450" s="34" t="s">
        <v>33</v>
      </c>
    </row>
    <row r="451" spans="1:25" ht="22.8" x14ac:dyDescent="0.25">
      <c r="A451" s="36"/>
      <c r="B451" s="37"/>
      <c r="C451" s="38" t="s">
        <v>41</v>
      </c>
      <c r="D451" s="38"/>
      <c r="E451" s="38"/>
      <c r="F451" s="38" t="s">
        <v>1003</v>
      </c>
      <c r="G451" s="38" t="s">
        <v>45</v>
      </c>
      <c r="H451" s="39">
        <v>1000</v>
      </c>
      <c r="I451" s="39">
        <v>1000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11000</v>
      </c>
      <c r="Q451" s="39">
        <v>0</v>
      </c>
      <c r="R451" s="38"/>
      <c r="S451" s="40"/>
      <c r="T451" s="41"/>
      <c r="U451" s="41"/>
      <c r="V451" s="41"/>
      <c r="W451" s="41"/>
      <c r="X451" s="41"/>
      <c r="Y451" s="42"/>
    </row>
    <row r="452" spans="1:25" x14ac:dyDescent="0.25">
      <c r="A452" s="36"/>
      <c r="B452" s="37"/>
      <c r="C452" s="38" t="s">
        <v>903</v>
      </c>
      <c r="D452" s="38"/>
      <c r="E452" s="38"/>
      <c r="F452" s="38" t="s">
        <v>1003</v>
      </c>
      <c r="G452" s="38" t="s">
        <v>45</v>
      </c>
      <c r="H452" s="39">
        <v>15000</v>
      </c>
      <c r="I452" s="39">
        <v>15000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20000</v>
      </c>
      <c r="Q452" s="39">
        <v>20000</v>
      </c>
      <c r="R452" s="38"/>
      <c r="S452" s="40"/>
      <c r="T452" s="41"/>
      <c r="U452" s="41"/>
      <c r="V452" s="41"/>
      <c r="W452" s="41"/>
      <c r="X452" s="41"/>
      <c r="Y452" s="42"/>
    </row>
    <row r="453" spans="1:25" ht="22.8" x14ac:dyDescent="0.25">
      <c r="A453" s="28" t="s">
        <v>1076</v>
      </c>
      <c r="B453" s="29" t="s">
        <v>1077</v>
      </c>
      <c r="C453" s="30"/>
      <c r="D453" s="30" t="s">
        <v>1001</v>
      </c>
      <c r="E453" s="30" t="s">
        <v>1059</v>
      </c>
      <c r="F453" s="30"/>
      <c r="G453" s="30"/>
      <c r="H453" s="31">
        <v>0</v>
      </c>
      <c r="I453" s="31">
        <v>0</v>
      </c>
      <c r="J453" s="31">
        <v>0</v>
      </c>
      <c r="K453" s="31">
        <v>0</v>
      </c>
      <c r="L453" s="31">
        <v>0</v>
      </c>
      <c r="M453" s="31">
        <v>0</v>
      </c>
      <c r="N453" s="31">
        <v>0</v>
      </c>
      <c r="O453" s="31">
        <v>0</v>
      </c>
      <c r="P453" s="31">
        <v>0</v>
      </c>
      <c r="Q453" s="31">
        <v>0</v>
      </c>
      <c r="R453" s="30" t="s">
        <v>1078</v>
      </c>
      <c r="S453" s="32" t="s">
        <v>37</v>
      </c>
      <c r="T453" s="33" t="s">
        <v>33</v>
      </c>
      <c r="U453" s="33" t="s">
        <v>33</v>
      </c>
      <c r="V453" s="33" t="s">
        <v>33</v>
      </c>
      <c r="W453" s="33" t="s">
        <v>33</v>
      </c>
      <c r="X453" s="33" t="s">
        <v>33</v>
      </c>
      <c r="Y453" s="34" t="s">
        <v>33</v>
      </c>
    </row>
    <row r="454" spans="1:25" ht="22.8" x14ac:dyDescent="0.25">
      <c r="A454" s="28" t="s">
        <v>1079</v>
      </c>
      <c r="B454" s="29" t="s">
        <v>1080</v>
      </c>
      <c r="C454" s="30" t="s">
        <v>41</v>
      </c>
      <c r="D454" s="30" t="s">
        <v>1001</v>
      </c>
      <c r="E454" s="30" t="s">
        <v>1059</v>
      </c>
      <c r="F454" s="30" t="s">
        <v>1003</v>
      </c>
      <c r="G454" s="30" t="s">
        <v>45</v>
      </c>
      <c r="H454" s="31">
        <v>0</v>
      </c>
      <c r="I454" s="31">
        <v>0</v>
      </c>
      <c r="J454" s="31">
        <v>0</v>
      </c>
      <c r="K454" s="31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0</v>
      </c>
      <c r="Q454" s="31">
        <v>0</v>
      </c>
      <c r="R454" s="30" t="s">
        <v>1081</v>
      </c>
      <c r="S454" s="32" t="s">
        <v>37</v>
      </c>
      <c r="T454" s="33" t="s">
        <v>33</v>
      </c>
      <c r="U454" s="33" t="s">
        <v>33</v>
      </c>
      <c r="V454" s="33" t="s">
        <v>33</v>
      </c>
      <c r="W454" s="33" t="s">
        <v>33</v>
      </c>
      <c r="X454" s="33" t="s">
        <v>33</v>
      </c>
      <c r="Y454" s="34" t="s">
        <v>33</v>
      </c>
    </row>
    <row r="455" spans="1:25" ht="34.200000000000003" x14ac:dyDescent="0.25">
      <c r="A455" s="28" t="s">
        <v>1082</v>
      </c>
      <c r="B455" s="29" t="s">
        <v>1083</v>
      </c>
      <c r="C455" s="30" t="s">
        <v>903</v>
      </c>
      <c r="D455" s="30" t="s">
        <v>1084</v>
      </c>
      <c r="E455" s="30" t="s">
        <v>1085</v>
      </c>
      <c r="F455" s="30" t="s">
        <v>1003</v>
      </c>
      <c r="G455" s="30" t="s">
        <v>45</v>
      </c>
      <c r="H455" s="31">
        <v>15000</v>
      </c>
      <c r="I455" s="31">
        <v>15000</v>
      </c>
      <c r="J455" s="31">
        <v>0</v>
      </c>
      <c r="K455" s="31">
        <v>0</v>
      </c>
      <c r="L455" s="31">
        <v>0</v>
      </c>
      <c r="M455" s="31">
        <v>0</v>
      </c>
      <c r="N455" s="31">
        <v>0</v>
      </c>
      <c r="O455" s="31">
        <v>0</v>
      </c>
      <c r="P455" s="31">
        <v>15000</v>
      </c>
      <c r="Q455" s="31">
        <v>15000</v>
      </c>
      <c r="R455" s="30" t="s">
        <v>1086</v>
      </c>
      <c r="S455" s="32" t="s">
        <v>37</v>
      </c>
      <c r="T455" s="33" t="s">
        <v>83</v>
      </c>
      <c r="U455" s="33" t="s">
        <v>33</v>
      </c>
      <c r="V455" s="33" t="s">
        <v>83</v>
      </c>
      <c r="W455" s="33" t="s">
        <v>33</v>
      </c>
      <c r="X455" s="33" t="s">
        <v>33</v>
      </c>
      <c r="Y455" s="34" t="s">
        <v>33</v>
      </c>
    </row>
    <row r="456" spans="1:25" ht="45.6" x14ac:dyDescent="0.25">
      <c r="A456" s="28" t="s">
        <v>1087</v>
      </c>
      <c r="B456" s="29" t="s">
        <v>1088</v>
      </c>
      <c r="C456" s="30" t="s">
        <v>41</v>
      </c>
      <c r="D456" s="30" t="s">
        <v>1001</v>
      </c>
      <c r="E456" s="30" t="s">
        <v>1059</v>
      </c>
      <c r="F456" s="30" t="s">
        <v>1003</v>
      </c>
      <c r="G456" s="30" t="s">
        <v>45</v>
      </c>
      <c r="H456" s="35">
        <f>SUM(H457:H457)+12240</f>
        <v>12240</v>
      </c>
      <c r="I456" s="35">
        <f>SUM(I457:I457)+12240</f>
        <v>12240</v>
      </c>
      <c r="J456" s="35">
        <f t="shared" ref="J456:O456" si="113">SUM(J457:J457)</f>
        <v>0</v>
      </c>
      <c r="K456" s="35">
        <f t="shared" si="113"/>
        <v>0</v>
      </c>
      <c r="L456" s="35">
        <f t="shared" si="113"/>
        <v>0</v>
      </c>
      <c r="M456" s="35">
        <f t="shared" si="113"/>
        <v>0</v>
      </c>
      <c r="N456" s="35">
        <f t="shared" si="113"/>
        <v>0</v>
      </c>
      <c r="O456" s="35">
        <f t="shared" si="113"/>
        <v>0</v>
      </c>
      <c r="P456" s="35">
        <f>SUM(P457:P457)+14500</f>
        <v>14500</v>
      </c>
      <c r="Q456" s="35">
        <f>SUM(Q457:Q457)</f>
        <v>0</v>
      </c>
      <c r="R456" s="30" t="s">
        <v>1089</v>
      </c>
      <c r="S456" s="32" t="s">
        <v>37</v>
      </c>
      <c r="T456" s="33" t="s">
        <v>33</v>
      </c>
      <c r="U456" s="33" t="s">
        <v>33</v>
      </c>
      <c r="V456" s="33" t="s">
        <v>33</v>
      </c>
      <c r="W456" s="33" t="s">
        <v>33</v>
      </c>
      <c r="X456" s="33" t="s">
        <v>33</v>
      </c>
      <c r="Y456" s="34" t="s">
        <v>33</v>
      </c>
    </row>
    <row r="457" spans="1:25" x14ac:dyDescent="0.25">
      <c r="A457" s="36"/>
      <c r="B457" s="37"/>
      <c r="C457" s="38"/>
      <c r="D457" s="38"/>
      <c r="E457" s="38"/>
      <c r="F457" s="38"/>
      <c r="G457" s="38"/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0</v>
      </c>
      <c r="Q457" s="39">
        <v>0</v>
      </c>
      <c r="R457" s="38" t="s">
        <v>1090</v>
      </c>
      <c r="S457" s="40" t="s">
        <v>37</v>
      </c>
      <c r="T457" s="41" t="s">
        <v>33</v>
      </c>
      <c r="U457" s="41" t="s">
        <v>33</v>
      </c>
      <c r="V457" s="41" t="s">
        <v>33</v>
      </c>
      <c r="W457" s="41" t="s">
        <v>33</v>
      </c>
      <c r="X457" s="41" t="s">
        <v>33</v>
      </c>
      <c r="Y457" s="42" t="s">
        <v>33</v>
      </c>
    </row>
    <row r="458" spans="1:25" ht="22.8" x14ac:dyDescent="0.25">
      <c r="A458" s="28" t="s">
        <v>1091</v>
      </c>
      <c r="B458" s="29" t="s">
        <v>1092</v>
      </c>
      <c r="C458" s="30" t="s">
        <v>41</v>
      </c>
      <c r="D458" s="30" t="s">
        <v>1001</v>
      </c>
      <c r="E458" s="30" t="s">
        <v>1071</v>
      </c>
      <c r="F458" s="30" t="s">
        <v>1003</v>
      </c>
      <c r="G458" s="30" t="s">
        <v>45</v>
      </c>
      <c r="H458" s="35">
        <f>SUM(H459:H460)+40760</f>
        <v>40760</v>
      </c>
      <c r="I458" s="35">
        <f>SUM(I459:I460)+40760</f>
        <v>40760</v>
      </c>
      <c r="J458" s="35">
        <f t="shared" ref="J458:O458" si="114">SUM(J459:J460)</f>
        <v>0</v>
      </c>
      <c r="K458" s="35">
        <f t="shared" si="114"/>
        <v>0</v>
      </c>
      <c r="L458" s="35">
        <f t="shared" si="114"/>
        <v>0</v>
      </c>
      <c r="M458" s="35">
        <f t="shared" si="114"/>
        <v>0</v>
      </c>
      <c r="N458" s="35">
        <f t="shared" si="114"/>
        <v>0</v>
      </c>
      <c r="O458" s="35">
        <f t="shared" si="114"/>
        <v>0</v>
      </c>
      <c r="P458" s="35">
        <f>SUM(P459:P460)+63000</f>
        <v>63000</v>
      </c>
      <c r="Q458" s="35">
        <f>SUM(Q459:Q460)</f>
        <v>0</v>
      </c>
      <c r="R458" s="30" t="s">
        <v>1093</v>
      </c>
      <c r="S458" s="32" t="s">
        <v>37</v>
      </c>
      <c r="T458" s="33" t="s">
        <v>38</v>
      </c>
      <c r="U458" s="33" t="s">
        <v>33</v>
      </c>
      <c r="V458" s="33" t="s">
        <v>83</v>
      </c>
      <c r="W458" s="33" t="s">
        <v>33</v>
      </c>
      <c r="X458" s="33" t="s">
        <v>33</v>
      </c>
      <c r="Y458" s="34" t="s">
        <v>33</v>
      </c>
    </row>
    <row r="459" spans="1:25" ht="22.8" x14ac:dyDescent="0.25">
      <c r="A459" s="36"/>
      <c r="B459" s="37"/>
      <c r="C459" s="38"/>
      <c r="D459" s="38"/>
      <c r="E459" s="38"/>
      <c r="F459" s="38"/>
      <c r="G459" s="38"/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0</v>
      </c>
      <c r="Q459" s="39">
        <v>0</v>
      </c>
      <c r="R459" s="38" t="s">
        <v>1093</v>
      </c>
      <c r="S459" s="40" t="s">
        <v>37</v>
      </c>
      <c r="T459" s="41" t="s">
        <v>83</v>
      </c>
      <c r="U459" s="41" t="s">
        <v>33</v>
      </c>
      <c r="V459" s="41" t="s">
        <v>83</v>
      </c>
      <c r="W459" s="41" t="s">
        <v>33</v>
      </c>
      <c r="X459" s="41" t="s">
        <v>33</v>
      </c>
      <c r="Y459" s="42" t="s">
        <v>33</v>
      </c>
    </row>
    <row r="460" spans="1:25" x14ac:dyDescent="0.25">
      <c r="A460" s="36"/>
      <c r="B460" s="37"/>
      <c r="C460" s="38"/>
      <c r="D460" s="38"/>
      <c r="E460" s="38"/>
      <c r="F460" s="38"/>
      <c r="G460" s="38"/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0</v>
      </c>
      <c r="Q460" s="39">
        <v>0</v>
      </c>
      <c r="R460" s="38" t="s">
        <v>1094</v>
      </c>
      <c r="S460" s="40" t="s">
        <v>37</v>
      </c>
      <c r="T460" s="41" t="s">
        <v>83</v>
      </c>
      <c r="U460" s="41" t="s">
        <v>33</v>
      </c>
      <c r="V460" s="41" t="s">
        <v>83</v>
      </c>
      <c r="W460" s="41" t="s">
        <v>33</v>
      </c>
      <c r="X460" s="41" t="s">
        <v>33</v>
      </c>
      <c r="Y460" s="42" t="s">
        <v>33</v>
      </c>
    </row>
    <row r="461" spans="1:25" ht="22.8" x14ac:dyDescent="0.25">
      <c r="A461" s="28" t="s">
        <v>1095</v>
      </c>
      <c r="B461" s="29" t="s">
        <v>1096</v>
      </c>
      <c r="C461" s="30" t="s">
        <v>41</v>
      </c>
      <c r="D461" s="30" t="s">
        <v>1001</v>
      </c>
      <c r="E461" s="30" t="s">
        <v>1059</v>
      </c>
      <c r="F461" s="30" t="s">
        <v>1003</v>
      </c>
      <c r="G461" s="30" t="s">
        <v>45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6500</v>
      </c>
      <c r="Q461" s="31">
        <v>6000</v>
      </c>
      <c r="R461" s="30" t="s">
        <v>1081</v>
      </c>
      <c r="S461" s="32" t="s">
        <v>37</v>
      </c>
      <c r="T461" s="33" t="s">
        <v>83</v>
      </c>
      <c r="U461" s="33" t="s">
        <v>33</v>
      </c>
      <c r="V461" s="33" t="s">
        <v>83</v>
      </c>
      <c r="W461" s="33" t="s">
        <v>33</v>
      </c>
      <c r="X461" s="33" t="s">
        <v>33</v>
      </c>
      <c r="Y461" s="34" t="s">
        <v>33</v>
      </c>
    </row>
    <row r="462" spans="1:25" ht="22.8" x14ac:dyDescent="0.25">
      <c r="A462" s="28" t="s">
        <v>1097</v>
      </c>
      <c r="B462" s="29" t="s">
        <v>1098</v>
      </c>
      <c r="C462" s="30"/>
      <c r="D462" s="30" t="s">
        <v>1001</v>
      </c>
      <c r="E462" s="30" t="s">
        <v>1059</v>
      </c>
      <c r="F462" s="30"/>
      <c r="G462" s="30"/>
      <c r="H462" s="35">
        <f t="shared" ref="H462:Q462" si="115">SUM(H463:H464)</f>
        <v>46000</v>
      </c>
      <c r="I462" s="35">
        <f t="shared" si="115"/>
        <v>46000</v>
      </c>
      <c r="J462" s="35">
        <f t="shared" si="115"/>
        <v>0</v>
      </c>
      <c r="K462" s="35">
        <f t="shared" si="115"/>
        <v>0</v>
      </c>
      <c r="L462" s="35">
        <f t="shared" si="115"/>
        <v>0</v>
      </c>
      <c r="M462" s="35">
        <f t="shared" si="115"/>
        <v>0</v>
      </c>
      <c r="N462" s="35">
        <f t="shared" si="115"/>
        <v>0</v>
      </c>
      <c r="O462" s="35">
        <f t="shared" si="115"/>
        <v>0</v>
      </c>
      <c r="P462" s="35">
        <f t="shared" si="115"/>
        <v>10000</v>
      </c>
      <c r="Q462" s="35">
        <f t="shared" si="115"/>
        <v>10000</v>
      </c>
      <c r="R462" s="30" t="s">
        <v>1099</v>
      </c>
      <c r="S462" s="32" t="s">
        <v>37</v>
      </c>
      <c r="T462" s="33" t="s">
        <v>499</v>
      </c>
      <c r="U462" s="33" t="s">
        <v>33</v>
      </c>
      <c r="V462" s="33" t="s">
        <v>33</v>
      </c>
      <c r="W462" s="33" t="s">
        <v>33</v>
      </c>
      <c r="X462" s="33" t="s">
        <v>33</v>
      </c>
      <c r="Y462" s="34" t="s">
        <v>33</v>
      </c>
    </row>
    <row r="463" spans="1:25" ht="22.8" x14ac:dyDescent="0.25">
      <c r="A463" s="36"/>
      <c r="B463" s="37"/>
      <c r="C463" s="38" t="s">
        <v>41</v>
      </c>
      <c r="D463" s="38"/>
      <c r="E463" s="38"/>
      <c r="F463" s="38" t="s">
        <v>1003</v>
      </c>
      <c r="G463" s="38" t="s">
        <v>45</v>
      </c>
      <c r="H463" s="39">
        <v>26000</v>
      </c>
      <c r="I463" s="39">
        <v>26000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0</v>
      </c>
      <c r="Q463" s="39">
        <v>0</v>
      </c>
      <c r="R463" s="38"/>
      <c r="S463" s="40"/>
      <c r="T463" s="41"/>
      <c r="U463" s="41"/>
      <c r="V463" s="41"/>
      <c r="W463" s="41"/>
      <c r="X463" s="41"/>
      <c r="Y463" s="42"/>
    </row>
    <row r="464" spans="1:25" x14ac:dyDescent="0.25">
      <c r="A464" s="36"/>
      <c r="B464" s="37"/>
      <c r="C464" s="38" t="s">
        <v>903</v>
      </c>
      <c r="D464" s="38"/>
      <c r="E464" s="38"/>
      <c r="F464" s="38" t="s">
        <v>1003</v>
      </c>
      <c r="G464" s="38" t="s">
        <v>45</v>
      </c>
      <c r="H464" s="39">
        <v>20000</v>
      </c>
      <c r="I464" s="39">
        <v>20000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0</v>
      </c>
      <c r="P464" s="39">
        <v>10000</v>
      </c>
      <c r="Q464" s="39">
        <v>10000</v>
      </c>
      <c r="R464" s="38"/>
      <c r="S464" s="40"/>
      <c r="T464" s="41"/>
      <c r="U464" s="41"/>
      <c r="V464" s="41"/>
      <c r="W464" s="41"/>
      <c r="X464" s="41"/>
      <c r="Y464" s="42"/>
    </row>
    <row r="465" spans="1:25" ht="22.8" x14ac:dyDescent="0.25">
      <c r="A465" s="28" t="s">
        <v>1100</v>
      </c>
      <c r="B465" s="29" t="s">
        <v>1101</v>
      </c>
      <c r="C465" s="30" t="s">
        <v>41</v>
      </c>
      <c r="D465" s="30" t="s">
        <v>1001</v>
      </c>
      <c r="E465" s="30" t="s">
        <v>1059</v>
      </c>
      <c r="F465" s="30" t="s">
        <v>1003</v>
      </c>
      <c r="G465" s="30" t="s">
        <v>45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18000</v>
      </c>
      <c r="Q465" s="31">
        <v>0</v>
      </c>
      <c r="R465" s="30" t="s">
        <v>1102</v>
      </c>
      <c r="S465" s="32" t="s">
        <v>37</v>
      </c>
      <c r="T465" s="33" t="s">
        <v>33</v>
      </c>
      <c r="U465" s="33" t="s">
        <v>33</v>
      </c>
      <c r="V465" s="33" t="s">
        <v>33</v>
      </c>
      <c r="W465" s="33" t="s">
        <v>33</v>
      </c>
      <c r="X465" s="33" t="s">
        <v>33</v>
      </c>
      <c r="Y465" s="34" t="s">
        <v>33</v>
      </c>
    </row>
    <row r="466" spans="1:25" ht="22.8" x14ac:dyDescent="0.25">
      <c r="A466" s="28" t="s">
        <v>1103</v>
      </c>
      <c r="B466" s="29" t="s">
        <v>1104</v>
      </c>
      <c r="C466" s="30" t="s">
        <v>41</v>
      </c>
      <c r="D466" s="30" t="s">
        <v>1001</v>
      </c>
      <c r="E466" s="30" t="s">
        <v>1059</v>
      </c>
      <c r="F466" s="30" t="s">
        <v>1003</v>
      </c>
      <c r="G466" s="30" t="s">
        <v>45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15000</v>
      </c>
      <c r="Q466" s="31">
        <v>0</v>
      </c>
      <c r="R466" s="30" t="s">
        <v>1105</v>
      </c>
      <c r="S466" s="32" t="s">
        <v>37</v>
      </c>
      <c r="T466" s="33" t="s">
        <v>33</v>
      </c>
      <c r="U466" s="33" t="s">
        <v>33</v>
      </c>
      <c r="V466" s="33" t="s">
        <v>33</v>
      </c>
      <c r="W466" s="33" t="s">
        <v>33</v>
      </c>
      <c r="X466" s="33" t="s">
        <v>33</v>
      </c>
      <c r="Y466" s="34" t="s">
        <v>33</v>
      </c>
    </row>
    <row r="467" spans="1:25" ht="57" x14ac:dyDescent="0.25">
      <c r="A467" s="28" t="s">
        <v>1106</v>
      </c>
      <c r="B467" s="29" t="s">
        <v>1107</v>
      </c>
      <c r="C467" s="30"/>
      <c r="D467" s="30" t="s">
        <v>1108</v>
      </c>
      <c r="E467" s="30" t="s">
        <v>1109</v>
      </c>
      <c r="F467" s="30"/>
      <c r="G467" s="30"/>
      <c r="H467" s="35">
        <f t="shared" ref="H467:Q467" si="116">SUM(H468:H469)</f>
        <v>0</v>
      </c>
      <c r="I467" s="35">
        <f t="shared" si="116"/>
        <v>0</v>
      </c>
      <c r="J467" s="35">
        <f t="shared" si="116"/>
        <v>0</v>
      </c>
      <c r="K467" s="35">
        <f t="shared" si="116"/>
        <v>0</v>
      </c>
      <c r="L467" s="35">
        <f t="shared" si="116"/>
        <v>0</v>
      </c>
      <c r="M467" s="35">
        <f t="shared" si="116"/>
        <v>0</v>
      </c>
      <c r="N467" s="35">
        <f t="shared" si="116"/>
        <v>0</v>
      </c>
      <c r="O467" s="35">
        <f t="shared" si="116"/>
        <v>0</v>
      </c>
      <c r="P467" s="35">
        <f t="shared" si="116"/>
        <v>720000</v>
      </c>
      <c r="Q467" s="35">
        <f t="shared" si="116"/>
        <v>50000</v>
      </c>
      <c r="R467" s="30" t="s">
        <v>1110</v>
      </c>
      <c r="S467" s="32" t="s">
        <v>37</v>
      </c>
      <c r="T467" s="33" t="s">
        <v>83</v>
      </c>
      <c r="U467" s="33" t="s">
        <v>33</v>
      </c>
      <c r="V467" s="33" t="s">
        <v>33</v>
      </c>
      <c r="W467" s="33" t="s">
        <v>33</v>
      </c>
      <c r="X467" s="33" t="s">
        <v>33</v>
      </c>
      <c r="Y467" s="34" t="s">
        <v>33</v>
      </c>
    </row>
    <row r="468" spans="1:25" ht="22.8" x14ac:dyDescent="0.25">
      <c r="A468" s="36"/>
      <c r="B468" s="37"/>
      <c r="C468" s="38" t="s">
        <v>41</v>
      </c>
      <c r="D468" s="38"/>
      <c r="E468" s="38"/>
      <c r="F468" s="38" t="s">
        <v>1003</v>
      </c>
      <c r="G468" s="38" t="s">
        <v>315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710000</v>
      </c>
      <c r="Q468" s="39">
        <v>0</v>
      </c>
      <c r="R468" s="38" t="s">
        <v>1016</v>
      </c>
      <c r="S468" s="40" t="s">
        <v>37</v>
      </c>
      <c r="T468" s="41" t="s">
        <v>33</v>
      </c>
      <c r="U468" s="41" t="s">
        <v>33</v>
      </c>
      <c r="V468" s="41" t="s">
        <v>86</v>
      </c>
      <c r="W468" s="41" t="s">
        <v>33</v>
      </c>
      <c r="X468" s="41" t="s">
        <v>33</v>
      </c>
      <c r="Y468" s="42" t="s">
        <v>33</v>
      </c>
    </row>
    <row r="469" spans="1:25" ht="22.8" x14ac:dyDescent="0.25">
      <c r="A469" s="36"/>
      <c r="B469" s="37"/>
      <c r="C469" s="38" t="s">
        <v>41</v>
      </c>
      <c r="D469" s="38"/>
      <c r="E469" s="38"/>
      <c r="F469" s="38" t="s">
        <v>1003</v>
      </c>
      <c r="G469" s="38" t="s">
        <v>45</v>
      </c>
      <c r="H469" s="39"/>
      <c r="I469" s="39"/>
      <c r="J469" s="39"/>
      <c r="K469" s="39"/>
      <c r="L469" s="39"/>
      <c r="M469" s="39"/>
      <c r="N469" s="39"/>
      <c r="O469" s="39"/>
      <c r="P469" s="39">
        <v>10000</v>
      </c>
      <c r="Q469" s="39">
        <v>50000</v>
      </c>
      <c r="R469" s="38"/>
      <c r="S469" s="40"/>
      <c r="T469" s="41"/>
      <c r="U469" s="41"/>
      <c r="V469" s="41"/>
      <c r="W469" s="41"/>
      <c r="X469" s="41"/>
      <c r="Y469" s="42"/>
    </row>
    <row r="470" spans="1:25" ht="24" x14ac:dyDescent="0.25">
      <c r="A470" s="7" t="s">
        <v>1111</v>
      </c>
      <c r="B470" s="8" t="s">
        <v>1112</v>
      </c>
      <c r="C470" s="9"/>
      <c r="D470" s="9" t="s">
        <v>1001</v>
      </c>
      <c r="E470" s="9" t="s">
        <v>210</v>
      </c>
      <c r="F470" s="9"/>
      <c r="G470" s="9"/>
      <c r="H470" s="10">
        <f t="shared" ref="H470:Q470" si="117">H471+H482+H488</f>
        <v>100000</v>
      </c>
      <c r="I470" s="10">
        <f t="shared" si="117"/>
        <v>100000</v>
      </c>
      <c r="J470" s="10">
        <f t="shared" si="117"/>
        <v>0</v>
      </c>
      <c r="K470" s="10">
        <f t="shared" si="117"/>
        <v>0</v>
      </c>
      <c r="L470" s="10">
        <f t="shared" si="117"/>
        <v>0</v>
      </c>
      <c r="M470" s="10">
        <f t="shared" si="117"/>
        <v>0</v>
      </c>
      <c r="N470" s="10">
        <f t="shared" si="117"/>
        <v>0</v>
      </c>
      <c r="O470" s="10">
        <f t="shared" si="117"/>
        <v>0</v>
      </c>
      <c r="P470" s="10">
        <f t="shared" si="117"/>
        <v>5000</v>
      </c>
      <c r="Q470" s="10">
        <f t="shared" si="117"/>
        <v>0</v>
      </c>
      <c r="R470" s="9"/>
      <c r="S470" s="11"/>
      <c r="T470" s="12"/>
      <c r="U470" s="12"/>
      <c r="V470" s="12"/>
      <c r="W470" s="12"/>
      <c r="X470" s="12"/>
      <c r="Y470" s="13"/>
    </row>
    <row r="471" spans="1:25" ht="45.6" x14ac:dyDescent="0.25">
      <c r="A471" s="14" t="s">
        <v>1113</v>
      </c>
      <c r="B471" s="15" t="s">
        <v>1114</v>
      </c>
      <c r="C471" s="16"/>
      <c r="D471" s="16" t="s">
        <v>1001</v>
      </c>
      <c r="E471" s="16" t="s">
        <v>210</v>
      </c>
      <c r="F471" s="16"/>
      <c r="G471" s="16"/>
      <c r="H471" s="17">
        <f t="shared" ref="H471:Q471" si="118">H472+H478</f>
        <v>71000</v>
      </c>
      <c r="I471" s="17">
        <f t="shared" si="118"/>
        <v>71000</v>
      </c>
      <c r="J471" s="17">
        <f t="shared" si="118"/>
        <v>0</v>
      </c>
      <c r="K471" s="17">
        <f t="shared" si="118"/>
        <v>0</v>
      </c>
      <c r="L471" s="17">
        <f t="shared" si="118"/>
        <v>0</v>
      </c>
      <c r="M471" s="17">
        <f t="shared" si="118"/>
        <v>0</v>
      </c>
      <c r="N471" s="17">
        <f t="shared" si="118"/>
        <v>0</v>
      </c>
      <c r="O471" s="17">
        <f t="shared" si="118"/>
        <v>0</v>
      </c>
      <c r="P471" s="17">
        <f t="shared" si="118"/>
        <v>5000</v>
      </c>
      <c r="Q471" s="17">
        <f t="shared" si="118"/>
        <v>0</v>
      </c>
      <c r="R471" s="16" t="s">
        <v>1115</v>
      </c>
      <c r="S471" s="18" t="s">
        <v>31</v>
      </c>
      <c r="T471" s="19" t="s">
        <v>365</v>
      </c>
      <c r="U471" s="19" t="s">
        <v>33</v>
      </c>
      <c r="V471" s="19" t="s">
        <v>365</v>
      </c>
      <c r="W471" s="19" t="s">
        <v>33</v>
      </c>
      <c r="X471" s="19" t="s">
        <v>33</v>
      </c>
      <c r="Y471" s="20" t="s">
        <v>33</v>
      </c>
    </row>
    <row r="472" spans="1:25" ht="22.8" x14ac:dyDescent="0.25">
      <c r="A472" s="21" t="s">
        <v>1116</v>
      </c>
      <c r="B472" s="22" t="s">
        <v>1117</v>
      </c>
      <c r="C472" s="23"/>
      <c r="D472" s="23" t="s">
        <v>1001</v>
      </c>
      <c r="E472" s="23" t="s">
        <v>210</v>
      </c>
      <c r="F472" s="23"/>
      <c r="G472" s="23"/>
      <c r="H472" s="24">
        <f t="shared" ref="H472:Q472" si="119">H473+H475+H477</f>
        <v>65000</v>
      </c>
      <c r="I472" s="24">
        <f t="shared" si="119"/>
        <v>65000</v>
      </c>
      <c r="J472" s="24">
        <f t="shared" si="119"/>
        <v>0</v>
      </c>
      <c r="K472" s="24">
        <f t="shared" si="119"/>
        <v>0</v>
      </c>
      <c r="L472" s="24">
        <f t="shared" si="119"/>
        <v>0</v>
      </c>
      <c r="M472" s="24">
        <f t="shared" si="119"/>
        <v>0</v>
      </c>
      <c r="N472" s="24">
        <f t="shared" si="119"/>
        <v>0</v>
      </c>
      <c r="O472" s="24">
        <f t="shared" si="119"/>
        <v>0</v>
      </c>
      <c r="P472" s="24">
        <f t="shared" si="119"/>
        <v>5000</v>
      </c>
      <c r="Q472" s="24">
        <f t="shared" si="119"/>
        <v>0</v>
      </c>
      <c r="R472" s="23" t="s">
        <v>1118</v>
      </c>
      <c r="S472" s="25" t="s">
        <v>37</v>
      </c>
      <c r="T472" s="26" t="s">
        <v>113</v>
      </c>
      <c r="U472" s="26" t="s">
        <v>33</v>
      </c>
      <c r="V472" s="26" t="s">
        <v>113</v>
      </c>
      <c r="W472" s="26" t="s">
        <v>33</v>
      </c>
      <c r="X472" s="26" t="s">
        <v>33</v>
      </c>
      <c r="Y472" s="27" t="s">
        <v>33</v>
      </c>
    </row>
    <row r="473" spans="1:25" ht="34.200000000000003" x14ac:dyDescent="0.25">
      <c r="A473" s="28" t="s">
        <v>1119</v>
      </c>
      <c r="B473" s="29" t="s">
        <v>1120</v>
      </c>
      <c r="C473" s="30" t="s">
        <v>41</v>
      </c>
      <c r="D473" s="30" t="s">
        <v>1001</v>
      </c>
      <c r="E473" s="30" t="s">
        <v>1121</v>
      </c>
      <c r="F473" s="30" t="s">
        <v>1122</v>
      </c>
      <c r="G473" s="30" t="s">
        <v>45</v>
      </c>
      <c r="H473" s="35">
        <f t="shared" ref="H473:O473" si="120">SUM(H474:H474)</f>
        <v>0</v>
      </c>
      <c r="I473" s="35">
        <f t="shared" si="120"/>
        <v>0</v>
      </c>
      <c r="J473" s="35">
        <f t="shared" si="120"/>
        <v>0</v>
      </c>
      <c r="K473" s="35">
        <f t="shared" si="120"/>
        <v>0</v>
      </c>
      <c r="L473" s="35">
        <f t="shared" si="120"/>
        <v>0</v>
      </c>
      <c r="M473" s="35">
        <f t="shared" si="120"/>
        <v>0</v>
      </c>
      <c r="N473" s="35">
        <f t="shared" si="120"/>
        <v>0</v>
      </c>
      <c r="O473" s="35">
        <f t="shared" si="120"/>
        <v>0</v>
      </c>
      <c r="P473" s="35">
        <f>SUM(P474:P474)+5000</f>
        <v>5000</v>
      </c>
      <c r="Q473" s="35">
        <f>SUM(Q474:Q474)</f>
        <v>0</v>
      </c>
      <c r="R473" s="30" t="s">
        <v>1123</v>
      </c>
      <c r="S473" s="32" t="s">
        <v>37</v>
      </c>
      <c r="T473" s="33" t="s">
        <v>83</v>
      </c>
      <c r="U473" s="33" t="s">
        <v>33</v>
      </c>
      <c r="V473" s="33" t="s">
        <v>83</v>
      </c>
      <c r="W473" s="33" t="s">
        <v>33</v>
      </c>
      <c r="X473" s="33" t="s">
        <v>33</v>
      </c>
      <c r="Y473" s="34" t="s">
        <v>33</v>
      </c>
    </row>
    <row r="474" spans="1:25" ht="22.8" x14ac:dyDescent="0.25">
      <c r="A474" s="36"/>
      <c r="B474" s="37"/>
      <c r="C474" s="38"/>
      <c r="D474" s="38"/>
      <c r="E474" s="38"/>
      <c r="F474" s="38"/>
      <c r="G474" s="38"/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8" t="s">
        <v>1124</v>
      </c>
      <c r="S474" s="40" t="s">
        <v>31</v>
      </c>
      <c r="T474" s="41" t="s">
        <v>33</v>
      </c>
      <c r="U474" s="41" t="s">
        <v>33</v>
      </c>
      <c r="V474" s="41" t="s">
        <v>33</v>
      </c>
      <c r="W474" s="41" t="s">
        <v>33</v>
      </c>
      <c r="X474" s="41" t="s">
        <v>33</v>
      </c>
      <c r="Y474" s="42" t="s">
        <v>33</v>
      </c>
    </row>
    <row r="475" spans="1:25" ht="34.200000000000003" x14ac:dyDescent="0.25">
      <c r="A475" s="28" t="s">
        <v>1125</v>
      </c>
      <c r="B475" s="29" t="s">
        <v>1126</v>
      </c>
      <c r="C475" s="30" t="s">
        <v>41</v>
      </c>
      <c r="D475" s="30" t="s">
        <v>1001</v>
      </c>
      <c r="E475" s="30" t="s">
        <v>1127</v>
      </c>
      <c r="F475" s="30" t="s">
        <v>1122</v>
      </c>
      <c r="G475" s="30" t="s">
        <v>45</v>
      </c>
      <c r="H475" s="35">
        <f t="shared" ref="H475:Q475" si="121">SUM(H476:H476)</f>
        <v>0</v>
      </c>
      <c r="I475" s="35">
        <f t="shared" si="121"/>
        <v>0</v>
      </c>
      <c r="J475" s="35">
        <f t="shared" si="121"/>
        <v>0</v>
      </c>
      <c r="K475" s="35">
        <f t="shared" si="121"/>
        <v>0</v>
      </c>
      <c r="L475" s="35">
        <f t="shared" si="121"/>
        <v>0</v>
      </c>
      <c r="M475" s="35">
        <f t="shared" si="121"/>
        <v>0</v>
      </c>
      <c r="N475" s="35">
        <f t="shared" si="121"/>
        <v>0</v>
      </c>
      <c r="O475" s="35">
        <f t="shared" si="121"/>
        <v>0</v>
      </c>
      <c r="P475" s="35">
        <f t="shared" si="121"/>
        <v>0</v>
      </c>
      <c r="Q475" s="35">
        <f t="shared" si="121"/>
        <v>0</v>
      </c>
      <c r="R475" s="30" t="s">
        <v>1128</v>
      </c>
      <c r="S475" s="32" t="s">
        <v>37</v>
      </c>
      <c r="T475" s="33" t="s">
        <v>38</v>
      </c>
      <c r="U475" s="33" t="s">
        <v>33</v>
      </c>
      <c r="V475" s="33" t="s">
        <v>38</v>
      </c>
      <c r="W475" s="33" t="s">
        <v>33</v>
      </c>
      <c r="X475" s="33" t="s">
        <v>33</v>
      </c>
      <c r="Y475" s="34" t="s">
        <v>33</v>
      </c>
    </row>
    <row r="476" spans="1:25" ht="34.200000000000003" x14ac:dyDescent="0.25">
      <c r="A476" s="36"/>
      <c r="B476" s="37"/>
      <c r="C476" s="38"/>
      <c r="D476" s="38"/>
      <c r="E476" s="38"/>
      <c r="F476" s="38"/>
      <c r="G476" s="38"/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0</v>
      </c>
      <c r="Q476" s="39">
        <v>0</v>
      </c>
      <c r="R476" s="38" t="s">
        <v>1129</v>
      </c>
      <c r="S476" s="40" t="s">
        <v>37</v>
      </c>
      <c r="T476" s="41" t="s">
        <v>83</v>
      </c>
      <c r="U476" s="41" t="s">
        <v>33</v>
      </c>
      <c r="V476" s="41" t="s">
        <v>33</v>
      </c>
      <c r="W476" s="41" t="s">
        <v>33</v>
      </c>
      <c r="X476" s="41" t="s">
        <v>33</v>
      </c>
      <c r="Y476" s="42" t="s">
        <v>33</v>
      </c>
    </row>
    <row r="477" spans="1:25" ht="45.6" x14ac:dyDescent="0.25">
      <c r="A477" s="28" t="s">
        <v>1130</v>
      </c>
      <c r="B477" s="29" t="s">
        <v>1131</v>
      </c>
      <c r="C477" s="30" t="s">
        <v>41</v>
      </c>
      <c r="D477" s="30" t="s">
        <v>1001</v>
      </c>
      <c r="E477" s="30" t="s">
        <v>1121</v>
      </c>
      <c r="F477" s="30" t="s">
        <v>1122</v>
      </c>
      <c r="G477" s="30" t="s">
        <v>45</v>
      </c>
      <c r="H477" s="31">
        <v>65000</v>
      </c>
      <c r="I477" s="31">
        <v>65000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0</v>
      </c>
      <c r="Q477" s="31">
        <v>0</v>
      </c>
      <c r="R477" s="30" t="s">
        <v>1132</v>
      </c>
      <c r="S477" s="32" t="s">
        <v>37</v>
      </c>
      <c r="T477" s="33" t="s">
        <v>38</v>
      </c>
      <c r="U477" s="33" t="s">
        <v>33</v>
      </c>
      <c r="V477" s="33" t="s">
        <v>38</v>
      </c>
      <c r="W477" s="33" t="s">
        <v>33</v>
      </c>
      <c r="X477" s="33" t="s">
        <v>33</v>
      </c>
      <c r="Y477" s="34" t="s">
        <v>33</v>
      </c>
    </row>
    <row r="478" spans="1:25" ht="22.8" x14ac:dyDescent="0.25">
      <c r="A478" s="21" t="s">
        <v>1133</v>
      </c>
      <c r="B478" s="22" t="s">
        <v>1134</v>
      </c>
      <c r="C478" s="23"/>
      <c r="D478" s="23" t="s">
        <v>1001</v>
      </c>
      <c r="E478" s="23" t="s">
        <v>210</v>
      </c>
      <c r="F478" s="23"/>
      <c r="G478" s="23"/>
      <c r="H478" s="24">
        <f t="shared" ref="H478:Q478" si="122">SUM(H479:H481)</f>
        <v>6000</v>
      </c>
      <c r="I478" s="24">
        <f t="shared" si="122"/>
        <v>6000</v>
      </c>
      <c r="J478" s="24">
        <f t="shared" si="122"/>
        <v>0</v>
      </c>
      <c r="K478" s="24">
        <f t="shared" si="122"/>
        <v>0</v>
      </c>
      <c r="L478" s="24">
        <f t="shared" si="122"/>
        <v>0</v>
      </c>
      <c r="M478" s="24">
        <f t="shared" si="122"/>
        <v>0</v>
      </c>
      <c r="N478" s="24">
        <f t="shared" si="122"/>
        <v>0</v>
      </c>
      <c r="O478" s="24">
        <f t="shared" si="122"/>
        <v>0</v>
      </c>
      <c r="P478" s="24">
        <f t="shared" si="122"/>
        <v>0</v>
      </c>
      <c r="Q478" s="24">
        <f t="shared" si="122"/>
        <v>0</v>
      </c>
      <c r="R478" s="23" t="s">
        <v>1135</v>
      </c>
      <c r="S478" s="25" t="s">
        <v>37</v>
      </c>
      <c r="T478" s="26" t="s">
        <v>83</v>
      </c>
      <c r="U478" s="26" t="s">
        <v>33</v>
      </c>
      <c r="V478" s="26" t="s">
        <v>83</v>
      </c>
      <c r="W478" s="26" t="s">
        <v>33</v>
      </c>
      <c r="X478" s="26" t="s">
        <v>33</v>
      </c>
      <c r="Y478" s="27" t="s">
        <v>33</v>
      </c>
    </row>
    <row r="479" spans="1:25" ht="22.8" x14ac:dyDescent="0.25">
      <c r="A479" s="28" t="s">
        <v>1136</v>
      </c>
      <c r="B479" s="29" t="s">
        <v>1137</v>
      </c>
      <c r="C479" s="30" t="s">
        <v>41</v>
      </c>
      <c r="D479" s="30" t="s">
        <v>1001</v>
      </c>
      <c r="E479" s="30" t="s">
        <v>1138</v>
      </c>
      <c r="F479" s="30" t="s">
        <v>1122</v>
      </c>
      <c r="G479" s="30" t="s">
        <v>45</v>
      </c>
      <c r="H479" s="31">
        <v>1000</v>
      </c>
      <c r="I479" s="31">
        <v>1000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0" t="s">
        <v>1139</v>
      </c>
      <c r="S479" s="32" t="s">
        <v>1140</v>
      </c>
      <c r="T479" s="33" t="s">
        <v>83</v>
      </c>
      <c r="U479" s="33" t="s">
        <v>33</v>
      </c>
      <c r="V479" s="33" t="s">
        <v>83</v>
      </c>
      <c r="W479" s="33" t="s">
        <v>33</v>
      </c>
      <c r="X479" s="33" t="s">
        <v>33</v>
      </c>
      <c r="Y479" s="34" t="s">
        <v>33</v>
      </c>
    </row>
    <row r="480" spans="1:25" ht="22.8" x14ac:dyDescent="0.25">
      <c r="A480" s="28" t="s">
        <v>1141</v>
      </c>
      <c r="B480" s="29" t="s">
        <v>1142</v>
      </c>
      <c r="C480" s="30" t="s">
        <v>41</v>
      </c>
      <c r="D480" s="30" t="s">
        <v>1001</v>
      </c>
      <c r="E480" s="30" t="s">
        <v>1138</v>
      </c>
      <c r="F480" s="30" t="s">
        <v>1122</v>
      </c>
      <c r="G480" s="30" t="s">
        <v>45</v>
      </c>
      <c r="H480" s="31">
        <v>5000</v>
      </c>
      <c r="I480" s="31">
        <v>5000</v>
      </c>
      <c r="J480" s="31">
        <v>0</v>
      </c>
      <c r="K480" s="31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0" t="s">
        <v>1143</v>
      </c>
      <c r="S480" s="32" t="s">
        <v>37</v>
      </c>
      <c r="T480" s="33" t="s">
        <v>38</v>
      </c>
      <c r="U480" s="33" t="s">
        <v>33</v>
      </c>
      <c r="V480" s="33" t="s">
        <v>38</v>
      </c>
      <c r="W480" s="33" t="s">
        <v>33</v>
      </c>
      <c r="X480" s="33" t="s">
        <v>33</v>
      </c>
      <c r="Y480" s="34" t="s">
        <v>33</v>
      </c>
    </row>
    <row r="481" spans="1:25" ht="22.8" x14ac:dyDescent="0.25">
      <c r="A481" s="28" t="s">
        <v>1144</v>
      </c>
      <c r="B481" s="29" t="s">
        <v>1145</v>
      </c>
      <c r="C481" s="30"/>
      <c r="D481" s="30" t="s">
        <v>1001</v>
      </c>
      <c r="E481" s="30" t="s">
        <v>1127</v>
      </c>
      <c r="F481" s="30"/>
      <c r="G481" s="30"/>
      <c r="H481" s="31">
        <v>0</v>
      </c>
      <c r="I481" s="31">
        <v>0</v>
      </c>
      <c r="J481" s="31">
        <v>0</v>
      </c>
      <c r="K481" s="31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0" t="s">
        <v>1146</v>
      </c>
      <c r="S481" s="32" t="s">
        <v>37</v>
      </c>
      <c r="T481" s="33" t="s">
        <v>83</v>
      </c>
      <c r="U481" s="33" t="s">
        <v>33</v>
      </c>
      <c r="V481" s="33" t="s">
        <v>83</v>
      </c>
      <c r="W481" s="33" t="s">
        <v>33</v>
      </c>
      <c r="X481" s="33" t="s">
        <v>33</v>
      </c>
      <c r="Y481" s="34" t="s">
        <v>33</v>
      </c>
    </row>
    <row r="482" spans="1:25" ht="22.8" x14ac:dyDescent="0.25">
      <c r="A482" s="14" t="s">
        <v>1147</v>
      </c>
      <c r="B482" s="15" t="s">
        <v>1148</v>
      </c>
      <c r="C482" s="16"/>
      <c r="D482" s="16" t="s">
        <v>1001</v>
      </c>
      <c r="E482" s="16" t="s">
        <v>210</v>
      </c>
      <c r="F482" s="16"/>
      <c r="G482" s="16"/>
      <c r="H482" s="17">
        <f t="shared" ref="H482:Q482" si="123">SUM(H483:H483)</f>
        <v>16000</v>
      </c>
      <c r="I482" s="17">
        <f t="shared" si="123"/>
        <v>16000</v>
      </c>
      <c r="J482" s="17">
        <f t="shared" si="123"/>
        <v>0</v>
      </c>
      <c r="K482" s="17">
        <f t="shared" si="123"/>
        <v>0</v>
      </c>
      <c r="L482" s="17">
        <f t="shared" si="123"/>
        <v>0</v>
      </c>
      <c r="M482" s="17">
        <f t="shared" si="123"/>
        <v>0</v>
      </c>
      <c r="N482" s="17">
        <f t="shared" si="123"/>
        <v>0</v>
      </c>
      <c r="O482" s="17">
        <f t="shared" si="123"/>
        <v>0</v>
      </c>
      <c r="P482" s="17">
        <f t="shared" si="123"/>
        <v>0</v>
      </c>
      <c r="Q482" s="17">
        <f t="shared" si="123"/>
        <v>0</v>
      </c>
      <c r="R482" s="16" t="s">
        <v>1149</v>
      </c>
      <c r="S482" s="18" t="s">
        <v>37</v>
      </c>
      <c r="T482" s="19" t="s">
        <v>83</v>
      </c>
      <c r="U482" s="19" t="s">
        <v>33</v>
      </c>
      <c r="V482" s="19" t="s">
        <v>83</v>
      </c>
      <c r="W482" s="19" t="s">
        <v>33</v>
      </c>
      <c r="X482" s="19" t="s">
        <v>33</v>
      </c>
      <c r="Y482" s="20" t="s">
        <v>33</v>
      </c>
    </row>
    <row r="483" spans="1:25" ht="22.8" x14ac:dyDescent="0.25">
      <c r="A483" s="21" t="s">
        <v>1150</v>
      </c>
      <c r="B483" s="22" t="s">
        <v>1151</v>
      </c>
      <c r="C483" s="23"/>
      <c r="D483" s="23" t="s">
        <v>1001</v>
      </c>
      <c r="E483" s="23" t="s">
        <v>210</v>
      </c>
      <c r="F483" s="23"/>
      <c r="G483" s="23"/>
      <c r="H483" s="24">
        <f t="shared" ref="H483:Q483" si="124">SUM(H484:H487)</f>
        <v>16000</v>
      </c>
      <c r="I483" s="24">
        <f t="shared" si="124"/>
        <v>16000</v>
      </c>
      <c r="J483" s="24">
        <f t="shared" si="124"/>
        <v>0</v>
      </c>
      <c r="K483" s="24">
        <f t="shared" si="124"/>
        <v>0</v>
      </c>
      <c r="L483" s="24">
        <f t="shared" si="124"/>
        <v>0</v>
      </c>
      <c r="M483" s="24">
        <f t="shared" si="124"/>
        <v>0</v>
      </c>
      <c r="N483" s="24">
        <f t="shared" si="124"/>
        <v>0</v>
      </c>
      <c r="O483" s="24">
        <f t="shared" si="124"/>
        <v>0</v>
      </c>
      <c r="P483" s="24">
        <f t="shared" si="124"/>
        <v>0</v>
      </c>
      <c r="Q483" s="24">
        <f t="shared" si="124"/>
        <v>0</v>
      </c>
      <c r="R483" s="23" t="s">
        <v>1152</v>
      </c>
      <c r="S483" s="25" t="s">
        <v>31</v>
      </c>
      <c r="T483" s="26" t="s">
        <v>69</v>
      </c>
      <c r="U483" s="26" t="s">
        <v>33</v>
      </c>
      <c r="V483" s="26" t="s">
        <v>69</v>
      </c>
      <c r="W483" s="26" t="s">
        <v>33</v>
      </c>
      <c r="X483" s="26" t="s">
        <v>33</v>
      </c>
      <c r="Y483" s="27" t="s">
        <v>33</v>
      </c>
    </row>
    <row r="484" spans="1:25" ht="34.200000000000003" x14ac:dyDescent="0.25">
      <c r="A484" s="28" t="s">
        <v>1153</v>
      </c>
      <c r="B484" s="29" t="s">
        <v>1154</v>
      </c>
      <c r="C484" s="30" t="s">
        <v>41</v>
      </c>
      <c r="D484" s="30" t="s">
        <v>1001</v>
      </c>
      <c r="E484" s="30" t="s">
        <v>1155</v>
      </c>
      <c r="F484" s="30" t="s">
        <v>1122</v>
      </c>
      <c r="G484" s="30" t="s">
        <v>45</v>
      </c>
      <c r="H484" s="31">
        <v>5000</v>
      </c>
      <c r="I484" s="31">
        <v>5000</v>
      </c>
      <c r="J484" s="31">
        <v>0</v>
      </c>
      <c r="K484" s="31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0</v>
      </c>
      <c r="Q484" s="31">
        <v>0</v>
      </c>
      <c r="R484" s="30" t="s">
        <v>1156</v>
      </c>
      <c r="S484" s="32" t="s">
        <v>31</v>
      </c>
      <c r="T484" s="33" t="s">
        <v>83</v>
      </c>
      <c r="U484" s="33" t="s">
        <v>33</v>
      </c>
      <c r="V484" s="33" t="s">
        <v>83</v>
      </c>
      <c r="W484" s="33" t="s">
        <v>33</v>
      </c>
      <c r="X484" s="33" t="s">
        <v>33</v>
      </c>
      <c r="Y484" s="34" t="s">
        <v>33</v>
      </c>
    </row>
    <row r="485" spans="1:25" ht="22.8" x14ac:dyDescent="0.25">
      <c r="A485" s="28" t="s">
        <v>1157</v>
      </c>
      <c r="B485" s="29" t="s">
        <v>1158</v>
      </c>
      <c r="C485" s="30" t="s">
        <v>41</v>
      </c>
      <c r="D485" s="30" t="s">
        <v>1001</v>
      </c>
      <c r="E485" s="30" t="s">
        <v>1159</v>
      </c>
      <c r="F485" s="30" t="s">
        <v>1122</v>
      </c>
      <c r="G485" s="30" t="s">
        <v>45</v>
      </c>
      <c r="H485" s="31">
        <v>4000</v>
      </c>
      <c r="I485" s="31">
        <v>4000</v>
      </c>
      <c r="J485" s="31">
        <v>0</v>
      </c>
      <c r="K485" s="31">
        <v>0</v>
      </c>
      <c r="L485" s="31">
        <v>0</v>
      </c>
      <c r="M485" s="31">
        <v>0</v>
      </c>
      <c r="N485" s="31">
        <v>0</v>
      </c>
      <c r="O485" s="31">
        <v>0</v>
      </c>
      <c r="P485" s="31">
        <v>0</v>
      </c>
      <c r="Q485" s="31">
        <v>0</v>
      </c>
      <c r="R485" s="30" t="s">
        <v>1160</v>
      </c>
      <c r="S485" s="32" t="s">
        <v>31</v>
      </c>
      <c r="T485" s="33" t="s">
        <v>69</v>
      </c>
      <c r="U485" s="33" t="s">
        <v>33</v>
      </c>
      <c r="V485" s="33" t="s">
        <v>69</v>
      </c>
      <c r="W485" s="33" t="s">
        <v>33</v>
      </c>
      <c r="X485" s="33" t="s">
        <v>33</v>
      </c>
      <c r="Y485" s="34" t="s">
        <v>33</v>
      </c>
    </row>
    <row r="486" spans="1:25" ht="22.8" x14ac:dyDescent="0.25">
      <c r="A486" s="28" t="s">
        <v>1161</v>
      </c>
      <c r="B486" s="29" t="s">
        <v>1162</v>
      </c>
      <c r="C486" s="30" t="s">
        <v>41</v>
      </c>
      <c r="D486" s="30" t="s">
        <v>1001</v>
      </c>
      <c r="E486" s="30" t="s">
        <v>1138</v>
      </c>
      <c r="F486" s="30" t="s">
        <v>1122</v>
      </c>
      <c r="G486" s="30" t="s">
        <v>45</v>
      </c>
      <c r="H486" s="31">
        <v>0</v>
      </c>
      <c r="I486" s="31">
        <v>0</v>
      </c>
      <c r="J486" s="31">
        <v>0</v>
      </c>
      <c r="K486" s="31">
        <v>0</v>
      </c>
      <c r="L486" s="31">
        <v>0</v>
      </c>
      <c r="M486" s="31">
        <v>0</v>
      </c>
      <c r="N486" s="31">
        <v>0</v>
      </c>
      <c r="O486" s="31">
        <v>0</v>
      </c>
      <c r="P486" s="31">
        <v>0</v>
      </c>
      <c r="Q486" s="31">
        <v>0</v>
      </c>
      <c r="R486" s="30" t="s">
        <v>1163</v>
      </c>
      <c r="S486" s="32" t="s">
        <v>31</v>
      </c>
      <c r="T486" s="33" t="s">
        <v>69</v>
      </c>
      <c r="U486" s="33" t="s">
        <v>33</v>
      </c>
      <c r="V486" s="33" t="s">
        <v>69</v>
      </c>
      <c r="W486" s="33" t="s">
        <v>33</v>
      </c>
      <c r="X486" s="33" t="s">
        <v>33</v>
      </c>
      <c r="Y486" s="34" t="s">
        <v>33</v>
      </c>
    </row>
    <row r="487" spans="1:25" ht="22.8" x14ac:dyDescent="0.25">
      <c r="A487" s="28" t="s">
        <v>1164</v>
      </c>
      <c r="B487" s="29" t="s">
        <v>1165</v>
      </c>
      <c r="C487" s="30" t="s">
        <v>41</v>
      </c>
      <c r="D487" s="30" t="s">
        <v>1001</v>
      </c>
      <c r="E487" s="30" t="s">
        <v>210</v>
      </c>
      <c r="F487" s="30" t="s">
        <v>1122</v>
      </c>
      <c r="G487" s="30" t="s">
        <v>45</v>
      </c>
      <c r="H487" s="31">
        <v>7000</v>
      </c>
      <c r="I487" s="31">
        <v>7000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0</v>
      </c>
      <c r="P487" s="31">
        <v>0</v>
      </c>
      <c r="Q487" s="31">
        <v>0</v>
      </c>
      <c r="R487" s="30" t="s">
        <v>68</v>
      </c>
      <c r="S487" s="32" t="s">
        <v>31</v>
      </c>
      <c r="T487" s="33" t="s">
        <v>69</v>
      </c>
      <c r="U487" s="33" t="s">
        <v>33</v>
      </c>
      <c r="V487" s="33" t="s">
        <v>69</v>
      </c>
      <c r="W487" s="33" t="s">
        <v>33</v>
      </c>
      <c r="X487" s="33" t="s">
        <v>33</v>
      </c>
      <c r="Y487" s="34" t="s">
        <v>33</v>
      </c>
    </row>
    <row r="488" spans="1:25" ht="34.200000000000003" x14ac:dyDescent="0.25">
      <c r="A488" s="14" t="s">
        <v>1166</v>
      </c>
      <c r="B488" s="15" t="s">
        <v>1167</v>
      </c>
      <c r="C488" s="16"/>
      <c r="D488" s="16" t="s">
        <v>1001</v>
      </c>
      <c r="E488" s="16" t="s">
        <v>210</v>
      </c>
      <c r="F488" s="16"/>
      <c r="G488" s="16"/>
      <c r="H488" s="17">
        <f t="shared" ref="H488:Q488" si="125">SUM(H489:H489)</f>
        <v>13000</v>
      </c>
      <c r="I488" s="17">
        <f t="shared" si="125"/>
        <v>13000</v>
      </c>
      <c r="J488" s="17">
        <f t="shared" si="125"/>
        <v>0</v>
      </c>
      <c r="K488" s="17">
        <f t="shared" si="125"/>
        <v>0</v>
      </c>
      <c r="L488" s="17">
        <f t="shared" si="125"/>
        <v>0</v>
      </c>
      <c r="M488" s="17">
        <f t="shared" si="125"/>
        <v>0</v>
      </c>
      <c r="N488" s="17">
        <f t="shared" si="125"/>
        <v>0</v>
      </c>
      <c r="O488" s="17">
        <f t="shared" si="125"/>
        <v>0</v>
      </c>
      <c r="P488" s="17">
        <f t="shared" si="125"/>
        <v>0</v>
      </c>
      <c r="Q488" s="17">
        <f t="shared" si="125"/>
        <v>0</v>
      </c>
      <c r="R488" s="16" t="s">
        <v>1168</v>
      </c>
      <c r="S488" s="18" t="s">
        <v>31</v>
      </c>
      <c r="T488" s="19" t="s">
        <v>47</v>
      </c>
      <c r="U488" s="19" t="s">
        <v>33</v>
      </c>
      <c r="V488" s="19" t="s">
        <v>47</v>
      </c>
      <c r="W488" s="19" t="s">
        <v>33</v>
      </c>
      <c r="X488" s="19" t="s">
        <v>33</v>
      </c>
      <c r="Y488" s="20" t="s">
        <v>33</v>
      </c>
    </row>
    <row r="489" spans="1:25" ht="34.200000000000003" x14ac:dyDescent="0.25">
      <c r="A489" s="21" t="s">
        <v>1169</v>
      </c>
      <c r="B489" s="22" t="s">
        <v>1170</v>
      </c>
      <c r="C489" s="23"/>
      <c r="D489" s="23" t="s">
        <v>1001</v>
      </c>
      <c r="E489" s="23" t="s">
        <v>210</v>
      </c>
      <c r="F489" s="23"/>
      <c r="G489" s="23"/>
      <c r="H489" s="24">
        <f t="shared" ref="H489:Q489" si="126">SUM(H490:H491)</f>
        <v>13000</v>
      </c>
      <c r="I489" s="24">
        <f t="shared" si="126"/>
        <v>13000</v>
      </c>
      <c r="J489" s="24">
        <f t="shared" si="126"/>
        <v>0</v>
      </c>
      <c r="K489" s="24">
        <f t="shared" si="126"/>
        <v>0</v>
      </c>
      <c r="L489" s="24">
        <f t="shared" si="126"/>
        <v>0</v>
      </c>
      <c r="M489" s="24">
        <f t="shared" si="126"/>
        <v>0</v>
      </c>
      <c r="N489" s="24">
        <f t="shared" si="126"/>
        <v>0</v>
      </c>
      <c r="O489" s="24">
        <f t="shared" si="126"/>
        <v>0</v>
      </c>
      <c r="P489" s="24">
        <f t="shared" si="126"/>
        <v>0</v>
      </c>
      <c r="Q489" s="24">
        <f t="shared" si="126"/>
        <v>0</v>
      </c>
      <c r="R489" s="23" t="s">
        <v>1171</v>
      </c>
      <c r="S489" s="25" t="s">
        <v>37</v>
      </c>
      <c r="T489" s="26" t="s">
        <v>360</v>
      </c>
      <c r="U489" s="26" t="s">
        <v>33</v>
      </c>
      <c r="V489" s="26" t="s">
        <v>360</v>
      </c>
      <c r="W489" s="26" t="s">
        <v>33</v>
      </c>
      <c r="X489" s="26" t="s">
        <v>33</v>
      </c>
      <c r="Y489" s="27" t="s">
        <v>33</v>
      </c>
    </row>
    <row r="490" spans="1:25" ht="57" x14ac:dyDescent="0.25">
      <c r="A490" s="28" t="s">
        <v>1172</v>
      </c>
      <c r="B490" s="29" t="s">
        <v>1173</v>
      </c>
      <c r="C490" s="30" t="s">
        <v>41</v>
      </c>
      <c r="D490" s="30" t="s">
        <v>1001</v>
      </c>
      <c r="E490" s="30" t="s">
        <v>1138</v>
      </c>
      <c r="F490" s="30" t="s">
        <v>1122</v>
      </c>
      <c r="G490" s="30" t="s">
        <v>45</v>
      </c>
      <c r="H490" s="31">
        <v>6000</v>
      </c>
      <c r="I490" s="31">
        <v>6000</v>
      </c>
      <c r="J490" s="31">
        <v>0</v>
      </c>
      <c r="K490" s="31">
        <v>0</v>
      </c>
      <c r="L490" s="31">
        <v>0</v>
      </c>
      <c r="M490" s="31">
        <v>0</v>
      </c>
      <c r="N490" s="31">
        <v>0</v>
      </c>
      <c r="O490" s="31">
        <v>0</v>
      </c>
      <c r="P490" s="31">
        <v>0</v>
      </c>
      <c r="Q490" s="31">
        <v>0</v>
      </c>
      <c r="R490" s="30" t="s">
        <v>1174</v>
      </c>
      <c r="S490" s="32" t="s">
        <v>37</v>
      </c>
      <c r="T490" s="33" t="s">
        <v>345</v>
      </c>
      <c r="U490" s="33" t="s">
        <v>33</v>
      </c>
      <c r="V490" s="33" t="s">
        <v>345</v>
      </c>
      <c r="W490" s="33" t="s">
        <v>33</v>
      </c>
      <c r="X490" s="33" t="s">
        <v>33</v>
      </c>
      <c r="Y490" s="34" t="s">
        <v>33</v>
      </c>
    </row>
    <row r="491" spans="1:25" ht="22.8" x14ac:dyDescent="0.25">
      <c r="A491" s="28" t="s">
        <v>1175</v>
      </c>
      <c r="B491" s="29" t="s">
        <v>1176</v>
      </c>
      <c r="C491" s="30" t="s">
        <v>41</v>
      </c>
      <c r="D491" s="30" t="s">
        <v>1001</v>
      </c>
      <c r="E491" s="30" t="s">
        <v>1121</v>
      </c>
      <c r="F491" s="30" t="s">
        <v>1122</v>
      </c>
      <c r="G491" s="30" t="s">
        <v>45</v>
      </c>
      <c r="H491" s="31">
        <v>7000</v>
      </c>
      <c r="I491" s="31">
        <v>7000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0</v>
      </c>
      <c r="P491" s="31">
        <v>0</v>
      </c>
      <c r="Q491" s="31">
        <v>0</v>
      </c>
      <c r="R491" s="30" t="s">
        <v>1177</v>
      </c>
      <c r="S491" s="32" t="s">
        <v>37</v>
      </c>
      <c r="T491" s="33" t="s">
        <v>739</v>
      </c>
      <c r="U491" s="33" t="s">
        <v>33</v>
      </c>
      <c r="V491" s="33" t="s">
        <v>739</v>
      </c>
      <c r="W491" s="33" t="s">
        <v>33</v>
      </c>
      <c r="X491" s="33" t="s">
        <v>33</v>
      </c>
      <c r="Y491" s="34" t="s">
        <v>33</v>
      </c>
    </row>
    <row r="492" spans="1:25" ht="24" x14ac:dyDescent="0.25">
      <c r="A492" s="7" t="s">
        <v>1178</v>
      </c>
      <c r="B492" s="8" t="s">
        <v>1179</v>
      </c>
      <c r="C492" s="9"/>
      <c r="D492" s="9" t="s">
        <v>106</v>
      </c>
      <c r="E492" s="9" t="s">
        <v>107</v>
      </c>
      <c r="F492" s="9"/>
      <c r="G492" s="9"/>
      <c r="H492" s="10">
        <f t="shared" ref="H492:Q492" si="127">H493+H500</f>
        <v>577638</v>
      </c>
      <c r="I492" s="10">
        <f t="shared" si="127"/>
        <v>577638</v>
      </c>
      <c r="J492" s="10">
        <f t="shared" si="127"/>
        <v>0</v>
      </c>
      <c r="K492" s="10">
        <f t="shared" si="127"/>
        <v>0</v>
      </c>
      <c r="L492" s="10">
        <f t="shared" si="127"/>
        <v>0</v>
      </c>
      <c r="M492" s="10">
        <f t="shared" si="127"/>
        <v>0</v>
      </c>
      <c r="N492" s="10">
        <f t="shared" si="127"/>
        <v>0</v>
      </c>
      <c r="O492" s="10">
        <f t="shared" si="127"/>
        <v>0</v>
      </c>
      <c r="P492" s="10">
        <f t="shared" si="127"/>
        <v>801424</v>
      </c>
      <c r="Q492" s="10">
        <f t="shared" si="127"/>
        <v>475000</v>
      </c>
      <c r="R492" s="9"/>
      <c r="S492" s="11"/>
      <c r="T492" s="12"/>
      <c r="U492" s="12"/>
      <c r="V492" s="12"/>
      <c r="W492" s="12"/>
      <c r="X492" s="12"/>
      <c r="Y492" s="13"/>
    </row>
    <row r="493" spans="1:25" ht="34.200000000000003" x14ac:dyDescent="0.25">
      <c r="A493" s="14" t="s">
        <v>1180</v>
      </c>
      <c r="B493" s="15" t="s">
        <v>1181</v>
      </c>
      <c r="C493" s="16"/>
      <c r="D493" s="16" t="s">
        <v>106</v>
      </c>
      <c r="E493" s="16" t="s">
        <v>107</v>
      </c>
      <c r="F493" s="16"/>
      <c r="G493" s="16"/>
      <c r="H493" s="17">
        <f t="shared" ref="H493:Q493" si="128">SUM(H494:H494)</f>
        <v>93000</v>
      </c>
      <c r="I493" s="17">
        <f t="shared" si="128"/>
        <v>93000</v>
      </c>
      <c r="J493" s="17">
        <f t="shared" si="128"/>
        <v>0</v>
      </c>
      <c r="K493" s="17">
        <f t="shared" si="128"/>
        <v>0</v>
      </c>
      <c r="L493" s="17">
        <f t="shared" si="128"/>
        <v>0</v>
      </c>
      <c r="M493" s="17">
        <f t="shared" si="128"/>
        <v>0</v>
      </c>
      <c r="N493" s="17">
        <f t="shared" si="128"/>
        <v>0</v>
      </c>
      <c r="O493" s="17">
        <f t="shared" si="128"/>
        <v>0</v>
      </c>
      <c r="P493" s="17">
        <f t="shared" si="128"/>
        <v>93000</v>
      </c>
      <c r="Q493" s="17">
        <f t="shared" si="128"/>
        <v>93000</v>
      </c>
      <c r="R493" s="16" t="s">
        <v>1182</v>
      </c>
      <c r="S493" s="18" t="s">
        <v>37</v>
      </c>
      <c r="T493" s="19" t="s">
        <v>430</v>
      </c>
      <c r="U493" s="19" t="s">
        <v>33</v>
      </c>
      <c r="V493" s="19" t="s">
        <v>430</v>
      </c>
      <c r="W493" s="19" t="s">
        <v>33</v>
      </c>
      <c r="X493" s="19" t="s">
        <v>33</v>
      </c>
      <c r="Y493" s="20" t="s">
        <v>33</v>
      </c>
    </row>
    <row r="494" spans="1:25" ht="34.200000000000003" x14ac:dyDescent="0.25">
      <c r="A494" s="21" t="s">
        <v>1183</v>
      </c>
      <c r="B494" s="22" t="s">
        <v>1184</v>
      </c>
      <c r="C494" s="23"/>
      <c r="D494" s="23" t="s">
        <v>106</v>
      </c>
      <c r="E494" s="23" t="s">
        <v>107</v>
      </c>
      <c r="F494" s="23"/>
      <c r="G494" s="23"/>
      <c r="H494" s="24">
        <f t="shared" ref="H494:Q494" si="129">H495+H497+H498+H499</f>
        <v>93000</v>
      </c>
      <c r="I494" s="24">
        <f t="shared" si="129"/>
        <v>93000</v>
      </c>
      <c r="J494" s="24">
        <f t="shared" si="129"/>
        <v>0</v>
      </c>
      <c r="K494" s="24">
        <f t="shared" si="129"/>
        <v>0</v>
      </c>
      <c r="L494" s="24">
        <f t="shared" si="129"/>
        <v>0</v>
      </c>
      <c r="M494" s="24">
        <f t="shared" si="129"/>
        <v>0</v>
      </c>
      <c r="N494" s="24">
        <f t="shared" si="129"/>
        <v>0</v>
      </c>
      <c r="O494" s="24">
        <f t="shared" si="129"/>
        <v>0</v>
      </c>
      <c r="P494" s="24">
        <f t="shared" si="129"/>
        <v>93000</v>
      </c>
      <c r="Q494" s="24">
        <f t="shared" si="129"/>
        <v>93000</v>
      </c>
      <c r="R494" s="23" t="s">
        <v>1185</v>
      </c>
      <c r="S494" s="25" t="s">
        <v>37</v>
      </c>
      <c r="T494" s="26" t="s">
        <v>1186</v>
      </c>
      <c r="U494" s="26" t="s">
        <v>33</v>
      </c>
      <c r="V494" s="26" t="s">
        <v>1186</v>
      </c>
      <c r="W494" s="26" t="s">
        <v>33</v>
      </c>
      <c r="X494" s="26" t="s">
        <v>33</v>
      </c>
      <c r="Y494" s="27" t="s">
        <v>33</v>
      </c>
    </row>
    <row r="495" spans="1:25" ht="22.8" x14ac:dyDescent="0.25">
      <c r="A495" s="28" t="s">
        <v>1187</v>
      </c>
      <c r="B495" s="29" t="s">
        <v>1188</v>
      </c>
      <c r="C495" s="30"/>
      <c r="D495" s="30" t="s">
        <v>106</v>
      </c>
      <c r="E495" s="30" t="s">
        <v>1189</v>
      </c>
      <c r="F495" s="30"/>
      <c r="G495" s="30"/>
      <c r="H495" s="35">
        <f t="shared" ref="H495:Q495" si="130">SUM(H496:H496)</f>
        <v>50000</v>
      </c>
      <c r="I495" s="35">
        <f t="shared" si="130"/>
        <v>50000</v>
      </c>
      <c r="J495" s="35">
        <f t="shared" si="130"/>
        <v>0</v>
      </c>
      <c r="K495" s="35">
        <f t="shared" si="130"/>
        <v>0</v>
      </c>
      <c r="L495" s="35">
        <f t="shared" si="130"/>
        <v>0</v>
      </c>
      <c r="M495" s="35">
        <f t="shared" si="130"/>
        <v>0</v>
      </c>
      <c r="N495" s="35">
        <f t="shared" si="130"/>
        <v>0</v>
      </c>
      <c r="O495" s="35">
        <f t="shared" si="130"/>
        <v>0</v>
      </c>
      <c r="P495" s="35">
        <f t="shared" si="130"/>
        <v>50000</v>
      </c>
      <c r="Q495" s="35">
        <f t="shared" si="130"/>
        <v>50000</v>
      </c>
      <c r="R495" s="30" t="s">
        <v>1190</v>
      </c>
      <c r="S495" s="32" t="s">
        <v>37</v>
      </c>
      <c r="T495" s="33" t="s">
        <v>1191</v>
      </c>
      <c r="U495" s="33" t="s">
        <v>33</v>
      </c>
      <c r="V495" s="33" t="s">
        <v>1191</v>
      </c>
      <c r="W495" s="33" t="s">
        <v>33</v>
      </c>
      <c r="X495" s="33" t="s">
        <v>33</v>
      </c>
      <c r="Y495" s="34" t="s">
        <v>33</v>
      </c>
    </row>
    <row r="496" spans="1:25" ht="22.8" x14ac:dyDescent="0.25">
      <c r="A496" s="36"/>
      <c r="B496" s="37"/>
      <c r="C496" s="38" t="s">
        <v>41</v>
      </c>
      <c r="D496" s="38"/>
      <c r="E496" s="38"/>
      <c r="F496" s="38" t="s">
        <v>724</v>
      </c>
      <c r="G496" s="38" t="s">
        <v>45</v>
      </c>
      <c r="H496" s="39">
        <v>50000</v>
      </c>
      <c r="I496" s="39">
        <v>50000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50000</v>
      </c>
      <c r="Q496" s="39">
        <v>50000</v>
      </c>
      <c r="R496" s="38"/>
      <c r="S496" s="40"/>
      <c r="T496" s="41"/>
      <c r="U496" s="41"/>
      <c r="V496" s="41"/>
      <c r="W496" s="41"/>
      <c r="X496" s="41"/>
      <c r="Y496" s="42"/>
    </row>
    <row r="497" spans="1:25" ht="34.200000000000003" x14ac:dyDescent="0.25">
      <c r="A497" s="28" t="s">
        <v>1192</v>
      </c>
      <c r="B497" s="29" t="s">
        <v>1193</v>
      </c>
      <c r="C497" s="30" t="s">
        <v>41</v>
      </c>
      <c r="D497" s="30" t="s">
        <v>106</v>
      </c>
      <c r="E497" s="30" t="s">
        <v>1189</v>
      </c>
      <c r="F497" s="30" t="s">
        <v>412</v>
      </c>
      <c r="G497" s="30" t="s">
        <v>45</v>
      </c>
      <c r="H497" s="31">
        <v>20000</v>
      </c>
      <c r="I497" s="31">
        <v>20000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20000</v>
      </c>
      <c r="Q497" s="31">
        <v>20000</v>
      </c>
      <c r="R497" s="30" t="s">
        <v>494</v>
      </c>
      <c r="S497" s="32" t="s">
        <v>37</v>
      </c>
      <c r="T497" s="33" t="s">
        <v>65</v>
      </c>
      <c r="U497" s="33" t="s">
        <v>33</v>
      </c>
      <c r="V497" s="33" t="s">
        <v>65</v>
      </c>
      <c r="W497" s="33" t="s">
        <v>33</v>
      </c>
      <c r="X497" s="33" t="s">
        <v>33</v>
      </c>
      <c r="Y497" s="34" t="s">
        <v>33</v>
      </c>
    </row>
    <row r="498" spans="1:25" ht="22.8" x14ac:dyDescent="0.25">
      <c r="A498" s="28" t="s">
        <v>1194</v>
      </c>
      <c r="B498" s="29" t="s">
        <v>1195</v>
      </c>
      <c r="C498" s="30" t="s">
        <v>41</v>
      </c>
      <c r="D498" s="30" t="s">
        <v>106</v>
      </c>
      <c r="E498" s="30" t="s">
        <v>1189</v>
      </c>
      <c r="F498" s="30" t="s">
        <v>412</v>
      </c>
      <c r="G498" s="30" t="s">
        <v>117</v>
      </c>
      <c r="H498" s="31">
        <v>21000</v>
      </c>
      <c r="I498" s="31">
        <v>21000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31">
        <v>21000</v>
      </c>
      <c r="Q498" s="31">
        <v>21000</v>
      </c>
      <c r="R498" s="30" t="s">
        <v>494</v>
      </c>
      <c r="S498" s="32" t="s">
        <v>37</v>
      </c>
      <c r="T498" s="33" t="s">
        <v>505</v>
      </c>
      <c r="U498" s="33" t="s">
        <v>33</v>
      </c>
      <c r="V498" s="33" t="s">
        <v>505</v>
      </c>
      <c r="W498" s="33" t="s">
        <v>33</v>
      </c>
      <c r="X498" s="33" t="s">
        <v>33</v>
      </c>
      <c r="Y498" s="34" t="s">
        <v>33</v>
      </c>
    </row>
    <row r="499" spans="1:25" ht="22.8" x14ac:dyDescent="0.25">
      <c r="A499" s="28" t="s">
        <v>1196</v>
      </c>
      <c r="B499" s="29" t="s">
        <v>1197</v>
      </c>
      <c r="C499" s="30" t="s">
        <v>41</v>
      </c>
      <c r="D499" s="30" t="s">
        <v>106</v>
      </c>
      <c r="E499" s="30" t="s">
        <v>1189</v>
      </c>
      <c r="F499" s="30" t="s">
        <v>412</v>
      </c>
      <c r="G499" s="30" t="s">
        <v>45</v>
      </c>
      <c r="H499" s="31">
        <v>2000</v>
      </c>
      <c r="I499" s="31">
        <v>2000</v>
      </c>
      <c r="J499" s="31">
        <v>0</v>
      </c>
      <c r="K499" s="31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2000</v>
      </c>
      <c r="Q499" s="31">
        <v>2000</v>
      </c>
      <c r="R499" s="30" t="s">
        <v>788</v>
      </c>
      <c r="S499" s="32" t="s">
        <v>37</v>
      </c>
      <c r="T499" s="33" t="s">
        <v>60</v>
      </c>
      <c r="U499" s="33" t="s">
        <v>33</v>
      </c>
      <c r="V499" s="33" t="s">
        <v>60</v>
      </c>
      <c r="W499" s="33" t="s">
        <v>33</v>
      </c>
      <c r="X499" s="33" t="s">
        <v>33</v>
      </c>
      <c r="Y499" s="34" t="s">
        <v>33</v>
      </c>
    </row>
    <row r="500" spans="1:25" ht="34.200000000000003" x14ac:dyDescent="0.25">
      <c r="A500" s="14" t="s">
        <v>1198</v>
      </c>
      <c r="B500" s="15" t="s">
        <v>1199</v>
      </c>
      <c r="C500" s="16"/>
      <c r="D500" s="16" t="s">
        <v>106</v>
      </c>
      <c r="E500" s="16" t="s">
        <v>107</v>
      </c>
      <c r="F500" s="16"/>
      <c r="G500" s="16"/>
      <c r="H500" s="17">
        <f t="shared" ref="H500:Q500" si="131">H501+H504</f>
        <v>484638</v>
      </c>
      <c r="I500" s="17">
        <f t="shared" si="131"/>
        <v>484638</v>
      </c>
      <c r="J500" s="17">
        <f t="shared" si="131"/>
        <v>0</v>
      </c>
      <c r="K500" s="17">
        <f t="shared" si="131"/>
        <v>0</v>
      </c>
      <c r="L500" s="17">
        <f t="shared" si="131"/>
        <v>0</v>
      </c>
      <c r="M500" s="17">
        <f t="shared" si="131"/>
        <v>0</v>
      </c>
      <c r="N500" s="17">
        <f t="shared" si="131"/>
        <v>0</v>
      </c>
      <c r="O500" s="17">
        <f t="shared" si="131"/>
        <v>0</v>
      </c>
      <c r="P500" s="17">
        <f t="shared" si="131"/>
        <v>708424</v>
      </c>
      <c r="Q500" s="17">
        <f t="shared" si="131"/>
        <v>382000</v>
      </c>
      <c r="R500" s="16" t="s">
        <v>1200</v>
      </c>
      <c r="S500" s="18" t="s">
        <v>31</v>
      </c>
      <c r="T500" s="19" t="s">
        <v>1201</v>
      </c>
      <c r="U500" s="19" t="s">
        <v>33</v>
      </c>
      <c r="V500" s="19" t="s">
        <v>1202</v>
      </c>
      <c r="W500" s="19" t="s">
        <v>33</v>
      </c>
      <c r="X500" s="19" t="s">
        <v>33</v>
      </c>
      <c r="Y500" s="20" t="s">
        <v>33</v>
      </c>
    </row>
    <row r="501" spans="1:25" ht="34.200000000000003" x14ac:dyDescent="0.25">
      <c r="A501" s="21" t="s">
        <v>1203</v>
      </c>
      <c r="B501" s="22" t="s">
        <v>1204</v>
      </c>
      <c r="C501" s="23"/>
      <c r="D501" s="23" t="s">
        <v>106</v>
      </c>
      <c r="E501" s="23" t="s">
        <v>107</v>
      </c>
      <c r="F501" s="23"/>
      <c r="G501" s="23"/>
      <c r="H501" s="24">
        <f t="shared" ref="H501:Q501" si="132">SUM(H502:H503)</f>
        <v>6000</v>
      </c>
      <c r="I501" s="24">
        <f t="shared" si="132"/>
        <v>6000</v>
      </c>
      <c r="J501" s="24">
        <f t="shared" si="132"/>
        <v>0</v>
      </c>
      <c r="K501" s="24">
        <f t="shared" si="132"/>
        <v>0</v>
      </c>
      <c r="L501" s="24">
        <f t="shared" si="132"/>
        <v>0</v>
      </c>
      <c r="M501" s="24">
        <f t="shared" si="132"/>
        <v>0</v>
      </c>
      <c r="N501" s="24">
        <f t="shared" si="132"/>
        <v>0</v>
      </c>
      <c r="O501" s="24">
        <f t="shared" si="132"/>
        <v>0</v>
      </c>
      <c r="P501" s="24">
        <f t="shared" si="132"/>
        <v>6000</v>
      </c>
      <c r="Q501" s="24">
        <f t="shared" si="132"/>
        <v>6000</v>
      </c>
      <c r="R501" s="23" t="s">
        <v>1205</v>
      </c>
      <c r="S501" s="25" t="s">
        <v>31</v>
      </c>
      <c r="T501" s="26" t="s">
        <v>1206</v>
      </c>
      <c r="U501" s="26" t="s">
        <v>33</v>
      </c>
      <c r="V501" s="26" t="s">
        <v>1207</v>
      </c>
      <c r="W501" s="26" t="s">
        <v>33</v>
      </c>
      <c r="X501" s="26" t="s">
        <v>33</v>
      </c>
      <c r="Y501" s="27" t="s">
        <v>33</v>
      </c>
    </row>
    <row r="502" spans="1:25" ht="22.8" x14ac:dyDescent="0.25">
      <c r="A502" s="28" t="s">
        <v>1208</v>
      </c>
      <c r="B502" s="29" t="s">
        <v>1209</v>
      </c>
      <c r="C502" s="30" t="s">
        <v>41</v>
      </c>
      <c r="D502" s="30" t="s">
        <v>106</v>
      </c>
      <c r="E502" s="30" t="s">
        <v>1189</v>
      </c>
      <c r="F502" s="30" t="s">
        <v>1210</v>
      </c>
      <c r="G502" s="30" t="s">
        <v>45</v>
      </c>
      <c r="H502" s="31">
        <v>6000</v>
      </c>
      <c r="I502" s="31">
        <v>6000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6000</v>
      </c>
      <c r="Q502" s="31">
        <v>6000</v>
      </c>
      <c r="R502" s="30" t="s">
        <v>788</v>
      </c>
      <c r="S502" s="32" t="s">
        <v>37</v>
      </c>
      <c r="T502" s="33" t="s">
        <v>60</v>
      </c>
      <c r="U502" s="33" t="s">
        <v>33</v>
      </c>
      <c r="V502" s="33" t="s">
        <v>60</v>
      </c>
      <c r="W502" s="33" t="s">
        <v>33</v>
      </c>
      <c r="X502" s="33" t="s">
        <v>33</v>
      </c>
      <c r="Y502" s="34" t="s">
        <v>33</v>
      </c>
    </row>
    <row r="503" spans="1:25" ht="22.8" x14ac:dyDescent="0.25">
      <c r="A503" s="28" t="s">
        <v>1211</v>
      </c>
      <c r="B503" s="29" t="s">
        <v>1212</v>
      </c>
      <c r="C503" s="30" t="s">
        <v>41</v>
      </c>
      <c r="D503" s="30" t="s">
        <v>106</v>
      </c>
      <c r="E503" s="30" t="s">
        <v>1213</v>
      </c>
      <c r="F503" s="30" t="s">
        <v>1210</v>
      </c>
      <c r="G503" s="30" t="s">
        <v>45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0</v>
      </c>
      <c r="Q503" s="31">
        <v>0</v>
      </c>
      <c r="R503" s="30" t="s">
        <v>1214</v>
      </c>
      <c r="S503" s="32" t="s">
        <v>37</v>
      </c>
      <c r="T503" s="33" t="s">
        <v>33</v>
      </c>
      <c r="U503" s="33" t="s">
        <v>33</v>
      </c>
      <c r="V503" s="33" t="s">
        <v>33</v>
      </c>
      <c r="W503" s="33" t="s">
        <v>33</v>
      </c>
      <c r="X503" s="33" t="s">
        <v>33</v>
      </c>
      <c r="Y503" s="34" t="s">
        <v>33</v>
      </c>
    </row>
    <row r="504" spans="1:25" ht="22.8" x14ac:dyDescent="0.25">
      <c r="A504" s="21" t="s">
        <v>1215</v>
      </c>
      <c r="B504" s="22" t="s">
        <v>1216</v>
      </c>
      <c r="C504" s="23"/>
      <c r="D504" s="23" t="s">
        <v>106</v>
      </c>
      <c r="E504" s="23" t="s">
        <v>107</v>
      </c>
      <c r="F504" s="23"/>
      <c r="G504" s="23"/>
      <c r="H504" s="24">
        <f t="shared" ref="H504:Q504" si="133">H505+H507+H508+H509</f>
        <v>478638</v>
      </c>
      <c r="I504" s="24">
        <f t="shared" si="133"/>
        <v>478638</v>
      </c>
      <c r="J504" s="24">
        <f t="shared" si="133"/>
        <v>0</v>
      </c>
      <c r="K504" s="24">
        <f t="shared" si="133"/>
        <v>0</v>
      </c>
      <c r="L504" s="24">
        <f t="shared" si="133"/>
        <v>0</v>
      </c>
      <c r="M504" s="24">
        <f t="shared" si="133"/>
        <v>0</v>
      </c>
      <c r="N504" s="24">
        <f t="shared" si="133"/>
        <v>0</v>
      </c>
      <c r="O504" s="24">
        <f t="shared" si="133"/>
        <v>0</v>
      </c>
      <c r="P504" s="24">
        <f t="shared" si="133"/>
        <v>702424</v>
      </c>
      <c r="Q504" s="24">
        <f t="shared" si="133"/>
        <v>376000</v>
      </c>
      <c r="R504" s="23" t="s">
        <v>1217</v>
      </c>
      <c r="S504" s="25" t="s">
        <v>37</v>
      </c>
      <c r="T504" s="26" t="s">
        <v>113</v>
      </c>
      <c r="U504" s="26" t="s">
        <v>33</v>
      </c>
      <c r="V504" s="26" t="s">
        <v>113</v>
      </c>
      <c r="W504" s="26" t="s">
        <v>33</v>
      </c>
      <c r="X504" s="26" t="s">
        <v>33</v>
      </c>
      <c r="Y504" s="27" t="s">
        <v>33</v>
      </c>
    </row>
    <row r="505" spans="1:25" ht="22.8" x14ac:dyDescent="0.25">
      <c r="A505" s="28" t="s">
        <v>1218</v>
      </c>
      <c r="B505" s="29" t="s">
        <v>1219</v>
      </c>
      <c r="C505" s="30" t="s">
        <v>41</v>
      </c>
      <c r="D505" s="30" t="s">
        <v>106</v>
      </c>
      <c r="E505" s="30" t="s">
        <v>1213</v>
      </c>
      <c r="F505" s="30" t="s">
        <v>1220</v>
      </c>
      <c r="G505" s="30" t="s">
        <v>45</v>
      </c>
      <c r="H505" s="35">
        <f>SUM(H506:H506)+69000</f>
        <v>69000</v>
      </c>
      <c r="I505" s="35">
        <f>SUM(I506:I506)+69000</f>
        <v>69000</v>
      </c>
      <c r="J505" s="35">
        <f t="shared" ref="J505:O505" si="134">SUM(J506:J506)</f>
        <v>0</v>
      </c>
      <c r="K505" s="35">
        <f t="shared" si="134"/>
        <v>0</v>
      </c>
      <c r="L505" s="35">
        <f t="shared" si="134"/>
        <v>0</v>
      </c>
      <c r="M505" s="35">
        <f t="shared" si="134"/>
        <v>0</v>
      </c>
      <c r="N505" s="35">
        <f t="shared" si="134"/>
        <v>0</v>
      </c>
      <c r="O505" s="35">
        <f t="shared" si="134"/>
        <v>0</v>
      </c>
      <c r="P505" s="35">
        <f>SUM(P506:P506)+50000</f>
        <v>50000</v>
      </c>
      <c r="Q505" s="35">
        <f>SUM(Q506:Q506)+50000</f>
        <v>50000</v>
      </c>
      <c r="R505" s="30" t="s">
        <v>1221</v>
      </c>
      <c r="S505" s="32" t="s">
        <v>37</v>
      </c>
      <c r="T505" s="33" t="s">
        <v>83</v>
      </c>
      <c r="U505" s="33" t="s">
        <v>33</v>
      </c>
      <c r="V505" s="33" t="s">
        <v>83</v>
      </c>
      <c r="W505" s="33" t="s">
        <v>33</v>
      </c>
      <c r="X505" s="33" t="s">
        <v>33</v>
      </c>
      <c r="Y505" s="34" t="s">
        <v>33</v>
      </c>
    </row>
    <row r="506" spans="1:25" x14ac:dyDescent="0.25">
      <c r="A506" s="36"/>
      <c r="B506" s="37"/>
      <c r="C506" s="38"/>
      <c r="D506" s="38"/>
      <c r="E506" s="38"/>
      <c r="F506" s="38"/>
      <c r="G506" s="38"/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8" t="s">
        <v>1222</v>
      </c>
      <c r="S506" s="40" t="s">
        <v>37</v>
      </c>
      <c r="T506" s="41" t="s">
        <v>360</v>
      </c>
      <c r="U506" s="41" t="s">
        <v>33</v>
      </c>
      <c r="V506" s="41" t="s">
        <v>360</v>
      </c>
      <c r="W506" s="41" t="s">
        <v>33</v>
      </c>
      <c r="X506" s="41" t="s">
        <v>33</v>
      </c>
      <c r="Y506" s="42" t="s">
        <v>33</v>
      </c>
    </row>
    <row r="507" spans="1:25" ht="34.200000000000003" x14ac:dyDescent="0.25">
      <c r="A507" s="28" t="s">
        <v>1223</v>
      </c>
      <c r="B507" s="29" t="s">
        <v>1224</v>
      </c>
      <c r="C507" s="30" t="s">
        <v>41</v>
      </c>
      <c r="D507" s="30" t="s">
        <v>106</v>
      </c>
      <c r="E507" s="30" t="s">
        <v>1213</v>
      </c>
      <c r="F507" s="30" t="s">
        <v>1220</v>
      </c>
      <c r="G507" s="30" t="s">
        <v>117</v>
      </c>
      <c r="H507" s="31">
        <v>326000</v>
      </c>
      <c r="I507" s="31">
        <v>326000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326000</v>
      </c>
      <c r="Q507" s="31">
        <v>326000</v>
      </c>
      <c r="R507" s="30" t="s">
        <v>461</v>
      </c>
      <c r="S507" s="32" t="s">
        <v>31</v>
      </c>
      <c r="T507" s="33" t="s">
        <v>69</v>
      </c>
      <c r="U507" s="33" t="s">
        <v>33</v>
      </c>
      <c r="V507" s="33" t="s">
        <v>69</v>
      </c>
      <c r="W507" s="33" t="s">
        <v>33</v>
      </c>
      <c r="X507" s="33" t="s">
        <v>33</v>
      </c>
      <c r="Y507" s="34" t="s">
        <v>33</v>
      </c>
    </row>
    <row r="508" spans="1:25" ht="22.8" x14ac:dyDescent="0.25">
      <c r="A508" s="28" t="s">
        <v>1225</v>
      </c>
      <c r="B508" s="29" t="s">
        <v>1226</v>
      </c>
      <c r="C508" s="30" t="s">
        <v>41</v>
      </c>
      <c r="D508" s="30" t="s">
        <v>106</v>
      </c>
      <c r="E508" s="30" t="s">
        <v>1213</v>
      </c>
      <c r="F508" s="30" t="s">
        <v>1220</v>
      </c>
      <c r="G508" s="30" t="s">
        <v>45</v>
      </c>
      <c r="H508" s="31">
        <v>48000</v>
      </c>
      <c r="I508" s="31">
        <v>48000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0</v>
      </c>
      <c r="Q508" s="31">
        <v>0</v>
      </c>
      <c r="R508" s="30" t="s">
        <v>461</v>
      </c>
      <c r="S508" s="32" t="s">
        <v>31</v>
      </c>
      <c r="T508" s="33" t="s">
        <v>69</v>
      </c>
      <c r="U508" s="33" t="s">
        <v>33</v>
      </c>
      <c r="V508" s="33" t="s">
        <v>33</v>
      </c>
      <c r="W508" s="33" t="s">
        <v>33</v>
      </c>
      <c r="X508" s="33" t="s">
        <v>33</v>
      </c>
      <c r="Y508" s="34" t="s">
        <v>33</v>
      </c>
    </row>
    <row r="509" spans="1:25" ht="22.8" x14ac:dyDescent="0.25">
      <c r="A509" s="28" t="s">
        <v>1227</v>
      </c>
      <c r="B509" s="29" t="s">
        <v>1228</v>
      </c>
      <c r="C509" s="30"/>
      <c r="D509" s="30" t="s">
        <v>106</v>
      </c>
      <c r="E509" s="30" t="s">
        <v>1213</v>
      </c>
      <c r="F509" s="30"/>
      <c r="G509" s="30"/>
      <c r="H509" s="35">
        <f t="shared" ref="H509:Q509" si="135">SUM(H510:H511)</f>
        <v>35638</v>
      </c>
      <c r="I509" s="35">
        <f t="shared" si="135"/>
        <v>35638</v>
      </c>
      <c r="J509" s="35">
        <f t="shared" si="135"/>
        <v>0</v>
      </c>
      <c r="K509" s="35">
        <f t="shared" si="135"/>
        <v>0</v>
      </c>
      <c r="L509" s="35">
        <f t="shared" si="135"/>
        <v>0</v>
      </c>
      <c r="M509" s="35">
        <f t="shared" si="135"/>
        <v>0</v>
      </c>
      <c r="N509" s="35">
        <f t="shared" si="135"/>
        <v>0</v>
      </c>
      <c r="O509" s="35">
        <f t="shared" si="135"/>
        <v>0</v>
      </c>
      <c r="P509" s="35">
        <f t="shared" si="135"/>
        <v>326424</v>
      </c>
      <c r="Q509" s="35">
        <f t="shared" si="135"/>
        <v>0</v>
      </c>
      <c r="R509" s="30" t="s">
        <v>461</v>
      </c>
      <c r="S509" s="32" t="s">
        <v>31</v>
      </c>
      <c r="T509" s="33" t="s">
        <v>358</v>
      </c>
      <c r="U509" s="33" t="s">
        <v>33</v>
      </c>
      <c r="V509" s="33" t="s">
        <v>69</v>
      </c>
      <c r="W509" s="33" t="s">
        <v>33</v>
      </c>
      <c r="X509" s="33" t="s">
        <v>33</v>
      </c>
      <c r="Y509" s="34" t="s">
        <v>33</v>
      </c>
    </row>
    <row r="510" spans="1:25" ht="22.8" x14ac:dyDescent="0.25">
      <c r="A510" s="36"/>
      <c r="B510" s="37"/>
      <c r="C510" s="38" t="s">
        <v>41</v>
      </c>
      <c r="D510" s="38"/>
      <c r="E510" s="38"/>
      <c r="F510" s="38" t="s">
        <v>1220</v>
      </c>
      <c r="G510" s="38" t="s">
        <v>45</v>
      </c>
      <c r="H510" s="39">
        <v>15000</v>
      </c>
      <c r="I510" s="39">
        <v>15000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47062</v>
      </c>
      <c r="Q510" s="39">
        <v>0</v>
      </c>
      <c r="R510" s="38"/>
      <c r="S510" s="40"/>
      <c r="T510" s="41"/>
      <c r="U510" s="41"/>
      <c r="V510" s="41"/>
      <c r="W510" s="41"/>
      <c r="X510" s="41"/>
      <c r="Y510" s="42"/>
    </row>
    <row r="511" spans="1:25" ht="22.8" x14ac:dyDescent="0.25">
      <c r="A511" s="36"/>
      <c r="B511" s="37"/>
      <c r="C511" s="38" t="s">
        <v>41</v>
      </c>
      <c r="D511" s="38"/>
      <c r="E511" s="38"/>
      <c r="F511" s="38" t="s">
        <v>1220</v>
      </c>
      <c r="G511" s="38" t="s">
        <v>117</v>
      </c>
      <c r="H511" s="39">
        <v>20638</v>
      </c>
      <c r="I511" s="39">
        <v>20638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279362</v>
      </c>
      <c r="Q511" s="39">
        <v>0</v>
      </c>
      <c r="R511" s="38"/>
      <c r="S511" s="40"/>
      <c r="T511" s="41"/>
      <c r="U511" s="41"/>
      <c r="V511" s="41"/>
      <c r="W511" s="41"/>
      <c r="X511" s="41"/>
      <c r="Y511" s="42"/>
    </row>
    <row r="512" spans="1:25" ht="24" x14ac:dyDescent="0.25">
      <c r="A512" s="7" t="s">
        <v>1229</v>
      </c>
      <c r="B512" s="8" t="s">
        <v>1230</v>
      </c>
      <c r="C512" s="9"/>
      <c r="D512" s="9" t="s">
        <v>185</v>
      </c>
      <c r="E512" s="9" t="s">
        <v>186</v>
      </c>
      <c r="F512" s="9"/>
      <c r="G512" s="9"/>
      <c r="H512" s="10">
        <f t="shared" ref="H512:Q512" si="136">H513+H532+H579</f>
        <v>3091898.5</v>
      </c>
      <c r="I512" s="10">
        <f t="shared" si="136"/>
        <v>2600898.5</v>
      </c>
      <c r="J512" s="10">
        <f t="shared" si="136"/>
        <v>0</v>
      </c>
      <c r="K512" s="10">
        <f t="shared" si="136"/>
        <v>491000</v>
      </c>
      <c r="L512" s="10">
        <f t="shared" si="136"/>
        <v>0</v>
      </c>
      <c r="M512" s="10">
        <f t="shared" si="136"/>
        <v>0</v>
      </c>
      <c r="N512" s="10">
        <f t="shared" si="136"/>
        <v>0</v>
      </c>
      <c r="O512" s="10">
        <f t="shared" si="136"/>
        <v>0</v>
      </c>
      <c r="P512" s="10">
        <f t="shared" si="136"/>
        <v>2805898.5</v>
      </c>
      <c r="Q512" s="10">
        <f t="shared" si="136"/>
        <v>2805898.5</v>
      </c>
      <c r="R512" s="9"/>
      <c r="S512" s="11"/>
      <c r="T512" s="12"/>
      <c r="U512" s="12"/>
      <c r="V512" s="12"/>
      <c r="W512" s="12"/>
      <c r="X512" s="12"/>
      <c r="Y512" s="13"/>
    </row>
    <row r="513" spans="1:25" ht="22.8" x14ac:dyDescent="0.25">
      <c r="A513" s="14" t="s">
        <v>1231</v>
      </c>
      <c r="B513" s="15" t="s">
        <v>1232</v>
      </c>
      <c r="C513" s="16"/>
      <c r="D513" s="16" t="s">
        <v>185</v>
      </c>
      <c r="E513" s="16" t="s">
        <v>186</v>
      </c>
      <c r="F513" s="16"/>
      <c r="G513" s="16"/>
      <c r="H513" s="17">
        <f t="shared" ref="H513:Q513" si="137">H514+H516</f>
        <v>658200</v>
      </c>
      <c r="I513" s="17">
        <f t="shared" si="137"/>
        <v>658200</v>
      </c>
      <c r="J513" s="17">
        <f t="shared" si="137"/>
        <v>0</v>
      </c>
      <c r="K513" s="17">
        <f t="shared" si="137"/>
        <v>0</v>
      </c>
      <c r="L513" s="17">
        <f t="shared" si="137"/>
        <v>0</v>
      </c>
      <c r="M513" s="17">
        <f t="shared" si="137"/>
        <v>0</v>
      </c>
      <c r="N513" s="17">
        <f t="shared" si="137"/>
        <v>0</v>
      </c>
      <c r="O513" s="17">
        <f t="shared" si="137"/>
        <v>0</v>
      </c>
      <c r="P513" s="17">
        <f t="shared" si="137"/>
        <v>653200</v>
      </c>
      <c r="Q513" s="17">
        <f t="shared" si="137"/>
        <v>653200</v>
      </c>
      <c r="R513" s="16" t="s">
        <v>1233</v>
      </c>
      <c r="S513" s="18" t="s">
        <v>31</v>
      </c>
      <c r="T513" s="19" t="s">
        <v>83</v>
      </c>
      <c r="U513" s="19" t="s">
        <v>33</v>
      </c>
      <c r="V513" s="19" t="s">
        <v>83</v>
      </c>
      <c r="W513" s="19" t="s">
        <v>33</v>
      </c>
      <c r="X513" s="19" t="s">
        <v>33</v>
      </c>
      <c r="Y513" s="20" t="s">
        <v>33</v>
      </c>
    </row>
    <row r="514" spans="1:25" ht="22.8" x14ac:dyDescent="0.25">
      <c r="A514" s="21" t="s">
        <v>1234</v>
      </c>
      <c r="B514" s="22" t="s">
        <v>1235</v>
      </c>
      <c r="C514" s="23"/>
      <c r="D514" s="23" t="s">
        <v>185</v>
      </c>
      <c r="E514" s="23" t="s">
        <v>186</v>
      </c>
      <c r="F514" s="23"/>
      <c r="G514" s="23"/>
      <c r="H514" s="24">
        <f t="shared" ref="H514:Q514" si="138">SUM(H515:H515)</f>
        <v>37000</v>
      </c>
      <c r="I514" s="24">
        <f t="shared" si="138"/>
        <v>37000</v>
      </c>
      <c r="J514" s="24">
        <f t="shared" si="138"/>
        <v>0</v>
      </c>
      <c r="K514" s="24">
        <f t="shared" si="138"/>
        <v>0</v>
      </c>
      <c r="L514" s="24">
        <f t="shared" si="138"/>
        <v>0</v>
      </c>
      <c r="M514" s="24">
        <f t="shared" si="138"/>
        <v>0</v>
      </c>
      <c r="N514" s="24">
        <f t="shared" si="138"/>
        <v>0</v>
      </c>
      <c r="O514" s="24">
        <f t="shared" si="138"/>
        <v>0</v>
      </c>
      <c r="P514" s="24">
        <f t="shared" si="138"/>
        <v>37000</v>
      </c>
      <c r="Q514" s="24">
        <f t="shared" si="138"/>
        <v>37000</v>
      </c>
      <c r="R514" s="23" t="s">
        <v>1236</v>
      </c>
      <c r="S514" s="25" t="s">
        <v>37</v>
      </c>
      <c r="T514" s="26" t="s">
        <v>1237</v>
      </c>
      <c r="U514" s="26" t="s">
        <v>33</v>
      </c>
      <c r="V514" s="26" t="s">
        <v>1238</v>
      </c>
      <c r="W514" s="26" t="s">
        <v>33</v>
      </c>
      <c r="X514" s="26" t="s">
        <v>33</v>
      </c>
      <c r="Y514" s="27" t="s">
        <v>33</v>
      </c>
    </row>
    <row r="515" spans="1:25" ht="22.8" x14ac:dyDescent="0.25">
      <c r="A515" s="28" t="s">
        <v>1239</v>
      </c>
      <c r="B515" s="29" t="s">
        <v>1240</v>
      </c>
      <c r="C515" s="30" t="s">
        <v>41</v>
      </c>
      <c r="D515" s="30" t="s">
        <v>797</v>
      </c>
      <c r="E515" s="30" t="s">
        <v>1241</v>
      </c>
      <c r="F515" s="30" t="s">
        <v>1242</v>
      </c>
      <c r="G515" s="30" t="s">
        <v>1243</v>
      </c>
      <c r="H515" s="31">
        <v>37000</v>
      </c>
      <c r="I515" s="31">
        <v>37000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37000</v>
      </c>
      <c r="Q515" s="31">
        <v>37000</v>
      </c>
      <c r="R515" s="30" t="s">
        <v>1236</v>
      </c>
      <c r="S515" s="32" t="s">
        <v>37</v>
      </c>
      <c r="T515" s="33" t="s">
        <v>69</v>
      </c>
      <c r="U515" s="33" t="s">
        <v>33</v>
      </c>
      <c r="V515" s="33" t="s">
        <v>69</v>
      </c>
      <c r="W515" s="33" t="s">
        <v>33</v>
      </c>
      <c r="X515" s="33" t="s">
        <v>33</v>
      </c>
      <c r="Y515" s="34" t="s">
        <v>33</v>
      </c>
    </row>
    <row r="516" spans="1:25" x14ac:dyDescent="0.25">
      <c r="A516" s="21" t="s">
        <v>1244</v>
      </c>
      <c r="B516" s="22" t="s">
        <v>1245</v>
      </c>
      <c r="C516" s="23"/>
      <c r="D516" s="23" t="s">
        <v>185</v>
      </c>
      <c r="E516" s="23" t="s">
        <v>186</v>
      </c>
      <c r="F516" s="23"/>
      <c r="G516" s="23"/>
      <c r="H516" s="24">
        <f t="shared" ref="H516:Q516" si="139">SUM(H517:H517)</f>
        <v>621200</v>
      </c>
      <c r="I516" s="24">
        <f t="shared" si="139"/>
        <v>621200</v>
      </c>
      <c r="J516" s="24">
        <f t="shared" si="139"/>
        <v>0</v>
      </c>
      <c r="K516" s="24">
        <f t="shared" si="139"/>
        <v>0</v>
      </c>
      <c r="L516" s="24">
        <f t="shared" si="139"/>
        <v>0</v>
      </c>
      <c r="M516" s="24">
        <f t="shared" si="139"/>
        <v>0</v>
      </c>
      <c r="N516" s="24">
        <f t="shared" si="139"/>
        <v>0</v>
      </c>
      <c r="O516" s="24">
        <f t="shared" si="139"/>
        <v>0</v>
      </c>
      <c r="P516" s="24">
        <f t="shared" si="139"/>
        <v>616200</v>
      </c>
      <c r="Q516" s="24">
        <f t="shared" si="139"/>
        <v>616200</v>
      </c>
      <c r="R516" s="23" t="s">
        <v>1246</v>
      </c>
      <c r="S516" s="25" t="s">
        <v>1247</v>
      </c>
      <c r="T516" s="26" t="s">
        <v>1248</v>
      </c>
      <c r="U516" s="26" t="s">
        <v>33</v>
      </c>
      <c r="V516" s="26" t="s">
        <v>1248</v>
      </c>
      <c r="W516" s="26" t="s">
        <v>33</v>
      </c>
      <c r="X516" s="26" t="s">
        <v>33</v>
      </c>
      <c r="Y516" s="27" t="s">
        <v>33</v>
      </c>
    </row>
    <row r="517" spans="1:25" ht="125.4" x14ac:dyDescent="0.25">
      <c r="A517" s="28" t="s">
        <v>1249</v>
      </c>
      <c r="B517" s="29" t="s">
        <v>1250</v>
      </c>
      <c r="C517" s="30"/>
      <c r="D517" s="30" t="s">
        <v>1251</v>
      </c>
      <c r="E517" s="30" t="s">
        <v>1252</v>
      </c>
      <c r="F517" s="30"/>
      <c r="G517" s="30"/>
      <c r="H517" s="35">
        <f t="shared" ref="H517:Q517" si="140">SUM(H518:H531)</f>
        <v>621200</v>
      </c>
      <c r="I517" s="35">
        <f t="shared" si="140"/>
        <v>621200</v>
      </c>
      <c r="J517" s="35">
        <f t="shared" si="140"/>
        <v>0</v>
      </c>
      <c r="K517" s="35">
        <f t="shared" si="140"/>
        <v>0</v>
      </c>
      <c r="L517" s="35">
        <f t="shared" si="140"/>
        <v>0</v>
      </c>
      <c r="M517" s="35">
        <f t="shared" si="140"/>
        <v>0</v>
      </c>
      <c r="N517" s="35">
        <f t="shared" si="140"/>
        <v>0</v>
      </c>
      <c r="O517" s="35">
        <f t="shared" si="140"/>
        <v>0</v>
      </c>
      <c r="P517" s="35">
        <f t="shared" si="140"/>
        <v>616200</v>
      </c>
      <c r="Q517" s="35">
        <f t="shared" si="140"/>
        <v>616200</v>
      </c>
      <c r="R517" s="30" t="s">
        <v>1253</v>
      </c>
      <c r="S517" s="32" t="s">
        <v>1247</v>
      </c>
      <c r="T517" s="33" t="s">
        <v>1248</v>
      </c>
      <c r="U517" s="33" t="s">
        <v>33</v>
      </c>
      <c r="V517" s="33" t="s">
        <v>1248</v>
      </c>
      <c r="W517" s="33" t="s">
        <v>33</v>
      </c>
      <c r="X517" s="33" t="s">
        <v>33</v>
      </c>
      <c r="Y517" s="34" t="s">
        <v>33</v>
      </c>
    </row>
    <row r="518" spans="1:25" x14ac:dyDescent="0.25">
      <c r="A518" s="36"/>
      <c r="B518" s="37"/>
      <c r="C518" s="38" t="s">
        <v>103</v>
      </c>
      <c r="D518" s="38"/>
      <c r="E518" s="38"/>
      <c r="F518" s="38" t="s">
        <v>1242</v>
      </c>
      <c r="G518" s="38" t="s">
        <v>45</v>
      </c>
      <c r="H518" s="39">
        <v>23000</v>
      </c>
      <c r="I518" s="39">
        <v>23000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23000</v>
      </c>
      <c r="Q518" s="39">
        <v>23000</v>
      </c>
      <c r="R518" s="38" t="s">
        <v>1254</v>
      </c>
      <c r="S518" s="40" t="s">
        <v>1255</v>
      </c>
      <c r="T518" s="41" t="s">
        <v>1256</v>
      </c>
      <c r="U518" s="41" t="s">
        <v>33</v>
      </c>
      <c r="V518" s="41" t="s">
        <v>1256</v>
      </c>
      <c r="W518" s="41" t="s">
        <v>33</v>
      </c>
      <c r="X518" s="41" t="s">
        <v>33</v>
      </c>
      <c r="Y518" s="42" t="s">
        <v>33</v>
      </c>
    </row>
    <row r="519" spans="1:25" ht="22.8" x14ac:dyDescent="0.25">
      <c r="A519" s="36"/>
      <c r="B519" s="37"/>
      <c r="C519" s="38" t="s">
        <v>41</v>
      </c>
      <c r="D519" s="38"/>
      <c r="E519" s="38"/>
      <c r="F519" s="38" t="s">
        <v>1242</v>
      </c>
      <c r="G519" s="38" t="s">
        <v>1243</v>
      </c>
      <c r="H519" s="39">
        <v>285000</v>
      </c>
      <c r="I519" s="39">
        <v>285000</v>
      </c>
      <c r="J519" s="39"/>
      <c r="K519" s="39"/>
      <c r="L519" s="39"/>
      <c r="M519" s="39"/>
      <c r="N519" s="39"/>
      <c r="O519" s="39"/>
      <c r="P519" s="39">
        <v>285000</v>
      </c>
      <c r="Q519" s="39">
        <v>285000</v>
      </c>
      <c r="R519" s="38"/>
      <c r="S519" s="40"/>
      <c r="T519" s="41"/>
      <c r="U519" s="41"/>
      <c r="V519" s="41"/>
      <c r="W519" s="41"/>
      <c r="X519" s="41"/>
      <c r="Y519" s="42"/>
    </row>
    <row r="520" spans="1:25" x14ac:dyDescent="0.25">
      <c r="A520" s="36"/>
      <c r="B520" s="37"/>
      <c r="C520" s="38" t="s">
        <v>92</v>
      </c>
      <c r="D520" s="38"/>
      <c r="E520" s="38"/>
      <c r="F520" s="38" t="s">
        <v>1242</v>
      </c>
      <c r="G520" s="38" t="s">
        <v>45</v>
      </c>
      <c r="H520" s="39">
        <v>21000</v>
      </c>
      <c r="I520" s="39">
        <v>21000</v>
      </c>
      <c r="J520" s="39"/>
      <c r="K520" s="39"/>
      <c r="L520" s="39"/>
      <c r="M520" s="39"/>
      <c r="N520" s="39"/>
      <c r="O520" s="39"/>
      <c r="P520" s="39">
        <v>21000</v>
      </c>
      <c r="Q520" s="39">
        <v>21000</v>
      </c>
      <c r="R520" s="38"/>
      <c r="S520" s="40"/>
      <c r="T520" s="41"/>
      <c r="U520" s="41"/>
      <c r="V520" s="41"/>
      <c r="W520" s="41"/>
      <c r="X520" s="41"/>
      <c r="Y520" s="42"/>
    </row>
    <row r="521" spans="1:25" x14ac:dyDescent="0.25">
      <c r="A521" s="36"/>
      <c r="B521" s="37"/>
      <c r="C521" s="38" t="s">
        <v>93</v>
      </c>
      <c r="D521" s="38"/>
      <c r="E521" s="38"/>
      <c r="F521" s="38" t="s">
        <v>1242</v>
      </c>
      <c r="G521" s="38" t="s">
        <v>45</v>
      </c>
      <c r="H521" s="39">
        <v>27000</v>
      </c>
      <c r="I521" s="39">
        <v>27000</v>
      </c>
      <c r="J521" s="39"/>
      <c r="K521" s="39"/>
      <c r="L521" s="39"/>
      <c r="M521" s="39"/>
      <c r="N521" s="39"/>
      <c r="O521" s="39"/>
      <c r="P521" s="39">
        <v>27000</v>
      </c>
      <c r="Q521" s="39">
        <v>27000</v>
      </c>
      <c r="R521" s="38"/>
      <c r="S521" s="40"/>
      <c r="T521" s="41"/>
      <c r="U521" s="41"/>
      <c r="V521" s="41"/>
      <c r="W521" s="41"/>
      <c r="X521" s="41"/>
      <c r="Y521" s="42"/>
    </row>
    <row r="522" spans="1:25" x14ac:dyDescent="0.25">
      <c r="A522" s="36"/>
      <c r="B522" s="37"/>
      <c r="C522" s="38" t="s">
        <v>94</v>
      </c>
      <c r="D522" s="38"/>
      <c r="E522" s="38"/>
      <c r="F522" s="38" t="s">
        <v>1242</v>
      </c>
      <c r="G522" s="38" t="s">
        <v>45</v>
      </c>
      <c r="H522" s="39">
        <v>17000</v>
      </c>
      <c r="I522" s="39">
        <v>17000</v>
      </c>
      <c r="J522" s="39"/>
      <c r="K522" s="39"/>
      <c r="L522" s="39"/>
      <c r="M522" s="39"/>
      <c r="N522" s="39"/>
      <c r="O522" s="39"/>
      <c r="P522" s="39">
        <v>17000</v>
      </c>
      <c r="Q522" s="39">
        <v>17000</v>
      </c>
      <c r="R522" s="38"/>
      <c r="S522" s="40"/>
      <c r="T522" s="41"/>
      <c r="U522" s="41"/>
      <c r="V522" s="41"/>
      <c r="W522" s="41"/>
      <c r="X522" s="41"/>
      <c r="Y522" s="42"/>
    </row>
    <row r="523" spans="1:25" ht="22.8" x14ac:dyDescent="0.25">
      <c r="A523" s="36"/>
      <c r="B523" s="37"/>
      <c r="C523" s="38" t="s">
        <v>41</v>
      </c>
      <c r="D523" s="38"/>
      <c r="E523" s="38"/>
      <c r="F523" s="38" t="s">
        <v>1242</v>
      </c>
      <c r="G523" s="38" t="s">
        <v>45</v>
      </c>
      <c r="H523" s="39">
        <v>5000</v>
      </c>
      <c r="I523" s="39">
        <v>5000</v>
      </c>
      <c r="J523" s="39"/>
      <c r="K523" s="39"/>
      <c r="L523" s="39"/>
      <c r="M523" s="39"/>
      <c r="N523" s="39"/>
      <c r="O523" s="39"/>
      <c r="P523" s="39"/>
      <c r="Q523" s="39"/>
      <c r="R523" s="38"/>
      <c r="S523" s="40"/>
      <c r="T523" s="41"/>
      <c r="U523" s="41"/>
      <c r="V523" s="41"/>
      <c r="W523" s="41"/>
      <c r="X523" s="41"/>
      <c r="Y523" s="42"/>
    </row>
    <row r="524" spans="1:25" x14ac:dyDescent="0.25">
      <c r="A524" s="36"/>
      <c r="B524" s="37"/>
      <c r="C524" s="38" t="s">
        <v>95</v>
      </c>
      <c r="D524" s="38"/>
      <c r="E524" s="38"/>
      <c r="F524" s="38" t="s">
        <v>1242</v>
      </c>
      <c r="G524" s="38" t="s">
        <v>45</v>
      </c>
      <c r="H524" s="39">
        <v>12500</v>
      </c>
      <c r="I524" s="39">
        <v>12500</v>
      </c>
      <c r="J524" s="39"/>
      <c r="K524" s="39"/>
      <c r="L524" s="39"/>
      <c r="M524" s="39"/>
      <c r="N524" s="39"/>
      <c r="O524" s="39"/>
      <c r="P524" s="39">
        <v>12500</v>
      </c>
      <c r="Q524" s="39">
        <v>12500</v>
      </c>
      <c r="R524" s="38"/>
      <c r="S524" s="40"/>
      <c r="T524" s="41"/>
      <c r="U524" s="41"/>
      <c r="V524" s="41"/>
      <c r="W524" s="41"/>
      <c r="X524" s="41"/>
      <c r="Y524" s="42"/>
    </row>
    <row r="525" spans="1:25" x14ac:dyDescent="0.25">
      <c r="A525" s="36"/>
      <c r="B525" s="37"/>
      <c r="C525" s="38" t="s">
        <v>96</v>
      </c>
      <c r="D525" s="38"/>
      <c r="E525" s="38"/>
      <c r="F525" s="38" t="s">
        <v>1242</v>
      </c>
      <c r="G525" s="38" t="s">
        <v>45</v>
      </c>
      <c r="H525" s="39">
        <v>20000</v>
      </c>
      <c r="I525" s="39">
        <v>20000</v>
      </c>
      <c r="J525" s="39"/>
      <c r="K525" s="39"/>
      <c r="L525" s="39"/>
      <c r="M525" s="39"/>
      <c r="N525" s="39"/>
      <c r="O525" s="39"/>
      <c r="P525" s="39">
        <v>20000</v>
      </c>
      <c r="Q525" s="39">
        <v>20000</v>
      </c>
      <c r="R525" s="38"/>
      <c r="S525" s="40"/>
      <c r="T525" s="41"/>
      <c r="U525" s="41"/>
      <c r="V525" s="41"/>
      <c r="W525" s="41"/>
      <c r="X525" s="41"/>
      <c r="Y525" s="42"/>
    </row>
    <row r="526" spans="1:25" x14ac:dyDescent="0.25">
      <c r="A526" s="36"/>
      <c r="B526" s="37"/>
      <c r="C526" s="38" t="s">
        <v>97</v>
      </c>
      <c r="D526" s="38"/>
      <c r="E526" s="38"/>
      <c r="F526" s="38" t="s">
        <v>1242</v>
      </c>
      <c r="G526" s="38" t="s">
        <v>45</v>
      </c>
      <c r="H526" s="39">
        <v>45000</v>
      </c>
      <c r="I526" s="39">
        <v>45000</v>
      </c>
      <c r="J526" s="39"/>
      <c r="K526" s="39"/>
      <c r="L526" s="39"/>
      <c r="M526" s="39"/>
      <c r="N526" s="39"/>
      <c r="O526" s="39"/>
      <c r="P526" s="39">
        <v>45000</v>
      </c>
      <c r="Q526" s="39">
        <v>45000</v>
      </c>
      <c r="R526" s="38"/>
      <c r="S526" s="40"/>
      <c r="T526" s="41"/>
      <c r="U526" s="41"/>
      <c r="V526" s="41"/>
      <c r="W526" s="41"/>
      <c r="X526" s="41"/>
      <c r="Y526" s="42"/>
    </row>
    <row r="527" spans="1:25" x14ac:dyDescent="0.25">
      <c r="A527" s="36"/>
      <c r="B527" s="37"/>
      <c r="C527" s="38" t="s">
        <v>98</v>
      </c>
      <c r="D527" s="38"/>
      <c r="E527" s="38"/>
      <c r="F527" s="38" t="s">
        <v>1242</v>
      </c>
      <c r="G527" s="38" t="s">
        <v>45</v>
      </c>
      <c r="H527" s="39">
        <v>33000</v>
      </c>
      <c r="I527" s="39">
        <v>33000</v>
      </c>
      <c r="J527" s="39"/>
      <c r="K527" s="39"/>
      <c r="L527" s="39"/>
      <c r="M527" s="39"/>
      <c r="N527" s="39"/>
      <c r="O527" s="39"/>
      <c r="P527" s="39">
        <v>33000</v>
      </c>
      <c r="Q527" s="39">
        <v>33000</v>
      </c>
      <c r="R527" s="38"/>
      <c r="S527" s="40"/>
      <c r="T527" s="41"/>
      <c r="U527" s="41"/>
      <c r="V527" s="41"/>
      <c r="W527" s="41"/>
      <c r="X527" s="41"/>
      <c r="Y527" s="42"/>
    </row>
    <row r="528" spans="1:25" x14ac:dyDescent="0.25">
      <c r="A528" s="36"/>
      <c r="B528" s="37"/>
      <c r="C528" s="38" t="s">
        <v>99</v>
      </c>
      <c r="D528" s="38"/>
      <c r="E528" s="38"/>
      <c r="F528" s="38" t="s">
        <v>1242</v>
      </c>
      <c r="G528" s="38" t="s">
        <v>45</v>
      </c>
      <c r="H528" s="39">
        <v>69000</v>
      </c>
      <c r="I528" s="39">
        <v>69000</v>
      </c>
      <c r="J528" s="39"/>
      <c r="K528" s="39"/>
      <c r="L528" s="39"/>
      <c r="M528" s="39"/>
      <c r="N528" s="39"/>
      <c r="O528" s="39"/>
      <c r="P528" s="39">
        <v>69000</v>
      </c>
      <c r="Q528" s="39">
        <v>69000</v>
      </c>
      <c r="R528" s="38"/>
      <c r="S528" s="40"/>
      <c r="T528" s="41"/>
      <c r="U528" s="41"/>
      <c r="V528" s="41"/>
      <c r="W528" s="41"/>
      <c r="X528" s="41"/>
      <c r="Y528" s="42"/>
    </row>
    <row r="529" spans="1:25" x14ac:dyDescent="0.25">
      <c r="A529" s="36"/>
      <c r="B529" s="37"/>
      <c r="C529" s="38" t="s">
        <v>100</v>
      </c>
      <c r="D529" s="38"/>
      <c r="E529" s="38"/>
      <c r="F529" s="38" t="s">
        <v>1242</v>
      </c>
      <c r="G529" s="38" t="s">
        <v>45</v>
      </c>
      <c r="H529" s="39">
        <v>10000</v>
      </c>
      <c r="I529" s="39">
        <v>10000</v>
      </c>
      <c r="J529" s="39"/>
      <c r="K529" s="39"/>
      <c r="L529" s="39"/>
      <c r="M529" s="39"/>
      <c r="N529" s="39"/>
      <c r="O529" s="39"/>
      <c r="P529" s="39">
        <v>10000</v>
      </c>
      <c r="Q529" s="39">
        <v>10000</v>
      </c>
      <c r="R529" s="38"/>
      <c r="S529" s="40"/>
      <c r="T529" s="41"/>
      <c r="U529" s="41"/>
      <c r="V529" s="41"/>
      <c r="W529" s="41"/>
      <c r="X529" s="41"/>
      <c r="Y529" s="42"/>
    </row>
    <row r="530" spans="1:25" x14ac:dyDescent="0.25">
      <c r="A530" s="36"/>
      <c r="B530" s="37"/>
      <c r="C530" s="38" t="s">
        <v>101</v>
      </c>
      <c r="D530" s="38"/>
      <c r="E530" s="38"/>
      <c r="F530" s="38" t="s">
        <v>1242</v>
      </c>
      <c r="G530" s="38" t="s">
        <v>45</v>
      </c>
      <c r="H530" s="39">
        <v>23700</v>
      </c>
      <c r="I530" s="39">
        <v>23700</v>
      </c>
      <c r="J530" s="39"/>
      <c r="K530" s="39"/>
      <c r="L530" s="39"/>
      <c r="M530" s="39"/>
      <c r="N530" s="39"/>
      <c r="O530" s="39"/>
      <c r="P530" s="39">
        <v>23700</v>
      </c>
      <c r="Q530" s="39">
        <v>23700</v>
      </c>
      <c r="R530" s="38"/>
      <c r="S530" s="40"/>
      <c r="T530" s="41"/>
      <c r="U530" s="41"/>
      <c r="V530" s="41"/>
      <c r="W530" s="41"/>
      <c r="X530" s="41"/>
      <c r="Y530" s="42"/>
    </row>
    <row r="531" spans="1:25" x14ac:dyDescent="0.25">
      <c r="A531" s="36"/>
      <c r="B531" s="37"/>
      <c r="C531" s="38" t="s">
        <v>102</v>
      </c>
      <c r="D531" s="38"/>
      <c r="E531" s="38"/>
      <c r="F531" s="38" t="s">
        <v>1242</v>
      </c>
      <c r="G531" s="38" t="s">
        <v>45</v>
      </c>
      <c r="H531" s="39">
        <v>30000</v>
      </c>
      <c r="I531" s="39">
        <v>30000</v>
      </c>
      <c r="J531" s="39"/>
      <c r="K531" s="39"/>
      <c r="L531" s="39"/>
      <c r="M531" s="39"/>
      <c r="N531" s="39"/>
      <c r="O531" s="39"/>
      <c r="P531" s="39">
        <v>30000</v>
      </c>
      <c r="Q531" s="39">
        <v>30000</v>
      </c>
      <c r="R531" s="38"/>
      <c r="S531" s="40"/>
      <c r="T531" s="41"/>
      <c r="U531" s="41"/>
      <c r="V531" s="41"/>
      <c r="W531" s="41"/>
      <c r="X531" s="41"/>
      <c r="Y531" s="42"/>
    </row>
    <row r="532" spans="1:25" ht="22.8" x14ac:dyDescent="0.25">
      <c r="A532" s="14" t="s">
        <v>1257</v>
      </c>
      <c r="B532" s="15" t="s">
        <v>1258</v>
      </c>
      <c r="C532" s="16"/>
      <c r="D532" s="16" t="s">
        <v>185</v>
      </c>
      <c r="E532" s="16" t="s">
        <v>186</v>
      </c>
      <c r="F532" s="16"/>
      <c r="G532" s="16"/>
      <c r="H532" s="17">
        <f t="shared" ref="H532:Q532" si="141">H533+H550</f>
        <v>1715698.5</v>
      </c>
      <c r="I532" s="17">
        <f t="shared" si="141"/>
        <v>1706698.5</v>
      </c>
      <c r="J532" s="17">
        <f t="shared" si="141"/>
        <v>0</v>
      </c>
      <c r="K532" s="17">
        <f t="shared" si="141"/>
        <v>9000</v>
      </c>
      <c r="L532" s="17">
        <f t="shared" si="141"/>
        <v>0</v>
      </c>
      <c r="M532" s="17">
        <f t="shared" si="141"/>
        <v>0</v>
      </c>
      <c r="N532" s="17">
        <f t="shared" si="141"/>
        <v>0</v>
      </c>
      <c r="O532" s="17">
        <f t="shared" si="141"/>
        <v>0</v>
      </c>
      <c r="P532" s="17">
        <f t="shared" si="141"/>
        <v>1715698.5</v>
      </c>
      <c r="Q532" s="17">
        <f t="shared" si="141"/>
        <v>1715698.5</v>
      </c>
      <c r="R532" s="16" t="s">
        <v>1259</v>
      </c>
      <c r="S532" s="18" t="s">
        <v>31</v>
      </c>
      <c r="T532" s="19" t="s">
        <v>33</v>
      </c>
      <c r="U532" s="19" t="s">
        <v>33</v>
      </c>
      <c r="V532" s="19" t="s">
        <v>33</v>
      </c>
      <c r="W532" s="19" t="s">
        <v>33</v>
      </c>
      <c r="X532" s="19" t="s">
        <v>33</v>
      </c>
      <c r="Y532" s="20" t="s">
        <v>33</v>
      </c>
    </row>
    <row r="533" spans="1:25" ht="22.8" x14ac:dyDescent="0.25">
      <c r="A533" s="21" t="s">
        <v>1260</v>
      </c>
      <c r="B533" s="22" t="s">
        <v>1261</v>
      </c>
      <c r="C533" s="23"/>
      <c r="D533" s="23" t="s">
        <v>185</v>
      </c>
      <c r="E533" s="23" t="s">
        <v>186</v>
      </c>
      <c r="F533" s="23"/>
      <c r="G533" s="23"/>
      <c r="H533" s="24">
        <f t="shared" ref="H533:Q533" si="142">H534+H535+H548</f>
        <v>580550</v>
      </c>
      <c r="I533" s="24">
        <f t="shared" si="142"/>
        <v>580550</v>
      </c>
      <c r="J533" s="24">
        <f t="shared" si="142"/>
        <v>0</v>
      </c>
      <c r="K533" s="24">
        <f t="shared" si="142"/>
        <v>0</v>
      </c>
      <c r="L533" s="24">
        <f t="shared" si="142"/>
        <v>0</v>
      </c>
      <c r="M533" s="24">
        <f t="shared" si="142"/>
        <v>0</v>
      </c>
      <c r="N533" s="24">
        <f t="shared" si="142"/>
        <v>0</v>
      </c>
      <c r="O533" s="24">
        <f t="shared" si="142"/>
        <v>0</v>
      </c>
      <c r="P533" s="24">
        <f t="shared" si="142"/>
        <v>578550</v>
      </c>
      <c r="Q533" s="24">
        <f t="shared" si="142"/>
        <v>578550</v>
      </c>
      <c r="R533" s="23" t="s">
        <v>1262</v>
      </c>
      <c r="S533" s="25" t="s">
        <v>37</v>
      </c>
      <c r="T533" s="26" t="s">
        <v>60</v>
      </c>
      <c r="U533" s="26" t="s">
        <v>33</v>
      </c>
      <c r="V533" s="26" t="s">
        <v>60</v>
      </c>
      <c r="W533" s="26" t="s">
        <v>33</v>
      </c>
      <c r="X533" s="26" t="s">
        <v>33</v>
      </c>
      <c r="Y533" s="27" t="s">
        <v>33</v>
      </c>
    </row>
    <row r="534" spans="1:25" ht="22.8" x14ac:dyDescent="0.25">
      <c r="A534" s="28" t="s">
        <v>1263</v>
      </c>
      <c r="B534" s="29" t="s">
        <v>1264</v>
      </c>
      <c r="C534" s="30" t="s">
        <v>41</v>
      </c>
      <c r="D534" s="30" t="s">
        <v>185</v>
      </c>
      <c r="E534" s="30" t="s">
        <v>1705</v>
      </c>
      <c r="F534" s="30" t="s">
        <v>1265</v>
      </c>
      <c r="G534" s="30" t="s">
        <v>45</v>
      </c>
      <c r="H534" s="31">
        <v>20000</v>
      </c>
      <c r="I534" s="31">
        <v>20000</v>
      </c>
      <c r="J534" s="31">
        <v>0</v>
      </c>
      <c r="K534" s="31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20000</v>
      </c>
      <c r="Q534" s="31">
        <v>20000</v>
      </c>
      <c r="R534" s="30" t="s">
        <v>1266</v>
      </c>
      <c r="S534" s="32" t="s">
        <v>37</v>
      </c>
      <c r="T534" s="33" t="s">
        <v>38</v>
      </c>
      <c r="U534" s="33" t="s">
        <v>33</v>
      </c>
      <c r="V534" s="33" t="s">
        <v>38</v>
      </c>
      <c r="W534" s="33" t="s">
        <v>33</v>
      </c>
      <c r="X534" s="33" t="s">
        <v>33</v>
      </c>
      <c r="Y534" s="34" t="s">
        <v>33</v>
      </c>
    </row>
    <row r="535" spans="1:25" ht="114" x14ac:dyDescent="0.25">
      <c r="A535" s="28" t="s">
        <v>1267</v>
      </c>
      <c r="B535" s="29" t="s">
        <v>1268</v>
      </c>
      <c r="C535" s="30"/>
      <c r="D535" s="30" t="s">
        <v>1269</v>
      </c>
      <c r="E535" s="30" t="s">
        <v>77</v>
      </c>
      <c r="F535" s="30"/>
      <c r="G535" s="30"/>
      <c r="H535" s="35">
        <f t="shared" ref="H535:Q535" si="143">SUM(H536:H547)</f>
        <v>558550</v>
      </c>
      <c r="I535" s="35">
        <f t="shared" si="143"/>
        <v>558550</v>
      </c>
      <c r="J535" s="35">
        <f t="shared" si="143"/>
        <v>0</v>
      </c>
      <c r="K535" s="35">
        <f t="shared" si="143"/>
        <v>0</v>
      </c>
      <c r="L535" s="35">
        <f t="shared" si="143"/>
        <v>0</v>
      </c>
      <c r="M535" s="35">
        <f t="shared" si="143"/>
        <v>0</v>
      </c>
      <c r="N535" s="35">
        <f t="shared" si="143"/>
        <v>0</v>
      </c>
      <c r="O535" s="35">
        <f t="shared" si="143"/>
        <v>0</v>
      </c>
      <c r="P535" s="35">
        <f t="shared" si="143"/>
        <v>558550</v>
      </c>
      <c r="Q535" s="35">
        <f t="shared" si="143"/>
        <v>558550</v>
      </c>
      <c r="R535" s="30" t="s">
        <v>1270</v>
      </c>
      <c r="S535" s="32" t="s">
        <v>31</v>
      </c>
      <c r="T535" s="33" t="s">
        <v>69</v>
      </c>
      <c r="U535" s="33" t="s">
        <v>33</v>
      </c>
      <c r="V535" s="33" t="s">
        <v>69</v>
      </c>
      <c r="W535" s="33" t="s">
        <v>33</v>
      </c>
      <c r="X535" s="33" t="s">
        <v>33</v>
      </c>
      <c r="Y535" s="34" t="s">
        <v>33</v>
      </c>
    </row>
    <row r="536" spans="1:25" x14ac:dyDescent="0.25">
      <c r="A536" s="36"/>
      <c r="B536" s="37"/>
      <c r="C536" s="38" t="s">
        <v>95</v>
      </c>
      <c r="D536" s="38"/>
      <c r="E536" s="38"/>
      <c r="F536" s="38" t="s">
        <v>70</v>
      </c>
      <c r="G536" s="38" t="s">
        <v>45</v>
      </c>
      <c r="H536" s="39">
        <v>45700</v>
      </c>
      <c r="I536" s="39">
        <v>45700</v>
      </c>
      <c r="J536" s="39">
        <v>0</v>
      </c>
      <c r="K536" s="39">
        <v>0</v>
      </c>
      <c r="L536" s="39">
        <v>0</v>
      </c>
      <c r="M536" s="39">
        <v>0</v>
      </c>
      <c r="N536" s="39">
        <v>0</v>
      </c>
      <c r="O536" s="39">
        <v>0</v>
      </c>
      <c r="P536" s="39">
        <v>45700</v>
      </c>
      <c r="Q536" s="39">
        <v>45700</v>
      </c>
      <c r="R536" s="38"/>
      <c r="S536" s="40"/>
      <c r="T536" s="41"/>
      <c r="U536" s="41"/>
      <c r="V536" s="41"/>
      <c r="W536" s="41"/>
      <c r="X536" s="41"/>
      <c r="Y536" s="42"/>
    </row>
    <row r="537" spans="1:25" x14ac:dyDescent="0.25">
      <c r="A537" s="36"/>
      <c r="B537" s="37"/>
      <c r="C537" s="38" t="s">
        <v>96</v>
      </c>
      <c r="D537" s="38"/>
      <c r="E537" s="38"/>
      <c r="F537" s="38" t="s">
        <v>70</v>
      </c>
      <c r="G537" s="38" t="s">
        <v>45</v>
      </c>
      <c r="H537" s="39">
        <v>30000</v>
      </c>
      <c r="I537" s="39">
        <v>30000</v>
      </c>
      <c r="J537" s="39">
        <v>0</v>
      </c>
      <c r="K537" s="39">
        <v>0</v>
      </c>
      <c r="L537" s="39">
        <v>0</v>
      </c>
      <c r="M537" s="39">
        <v>0</v>
      </c>
      <c r="N537" s="39">
        <v>0</v>
      </c>
      <c r="O537" s="39">
        <v>0</v>
      </c>
      <c r="P537" s="39">
        <v>30000</v>
      </c>
      <c r="Q537" s="39">
        <v>30000</v>
      </c>
      <c r="R537" s="38"/>
      <c r="S537" s="40"/>
      <c r="T537" s="41"/>
      <c r="U537" s="41"/>
      <c r="V537" s="41"/>
      <c r="W537" s="41"/>
      <c r="X537" s="41"/>
      <c r="Y537" s="42"/>
    </row>
    <row r="538" spans="1:25" x14ac:dyDescent="0.25">
      <c r="A538" s="36"/>
      <c r="B538" s="37"/>
      <c r="C538" s="38" t="s">
        <v>97</v>
      </c>
      <c r="D538" s="38"/>
      <c r="E538" s="38"/>
      <c r="F538" s="38" t="s">
        <v>70</v>
      </c>
      <c r="G538" s="38" t="s">
        <v>45</v>
      </c>
      <c r="H538" s="39">
        <v>14500</v>
      </c>
      <c r="I538" s="39">
        <v>14500</v>
      </c>
      <c r="J538" s="39">
        <v>0</v>
      </c>
      <c r="K538" s="39">
        <v>0</v>
      </c>
      <c r="L538" s="39">
        <v>0</v>
      </c>
      <c r="M538" s="39">
        <v>0</v>
      </c>
      <c r="N538" s="39">
        <v>0</v>
      </c>
      <c r="O538" s="39">
        <v>0</v>
      </c>
      <c r="P538" s="39">
        <v>14500</v>
      </c>
      <c r="Q538" s="39">
        <v>14500</v>
      </c>
      <c r="R538" s="38"/>
      <c r="S538" s="40"/>
      <c r="T538" s="41"/>
      <c r="U538" s="41"/>
      <c r="V538" s="41"/>
      <c r="W538" s="41"/>
      <c r="X538" s="41"/>
      <c r="Y538" s="42"/>
    </row>
    <row r="539" spans="1:25" x14ac:dyDescent="0.25">
      <c r="A539" s="36"/>
      <c r="B539" s="37"/>
      <c r="C539" s="38" t="s">
        <v>98</v>
      </c>
      <c r="D539" s="38"/>
      <c r="E539" s="38"/>
      <c r="F539" s="38" t="s">
        <v>70</v>
      </c>
      <c r="G539" s="38" t="s">
        <v>45</v>
      </c>
      <c r="H539" s="39">
        <v>12500</v>
      </c>
      <c r="I539" s="39">
        <v>12500</v>
      </c>
      <c r="J539" s="39">
        <v>0</v>
      </c>
      <c r="K539" s="39">
        <v>0</v>
      </c>
      <c r="L539" s="39">
        <v>0</v>
      </c>
      <c r="M539" s="39">
        <v>0</v>
      </c>
      <c r="N539" s="39">
        <v>0</v>
      </c>
      <c r="O539" s="39">
        <v>0</v>
      </c>
      <c r="P539" s="39">
        <v>12500</v>
      </c>
      <c r="Q539" s="39">
        <v>12500</v>
      </c>
      <c r="R539" s="38"/>
      <c r="S539" s="40"/>
      <c r="T539" s="41"/>
      <c r="U539" s="41"/>
      <c r="V539" s="41"/>
      <c r="W539" s="41"/>
      <c r="X539" s="41"/>
      <c r="Y539" s="42"/>
    </row>
    <row r="540" spans="1:25" x14ac:dyDescent="0.25">
      <c r="A540" s="36"/>
      <c r="B540" s="37"/>
      <c r="C540" s="38" t="s">
        <v>99</v>
      </c>
      <c r="D540" s="38"/>
      <c r="E540" s="38"/>
      <c r="F540" s="38" t="s">
        <v>70</v>
      </c>
      <c r="G540" s="38" t="s">
        <v>45</v>
      </c>
      <c r="H540" s="39">
        <v>340500</v>
      </c>
      <c r="I540" s="39">
        <v>340500</v>
      </c>
      <c r="J540" s="39">
        <v>0</v>
      </c>
      <c r="K540" s="39">
        <v>0</v>
      </c>
      <c r="L540" s="39">
        <v>0</v>
      </c>
      <c r="M540" s="39">
        <v>0</v>
      </c>
      <c r="N540" s="39">
        <v>0</v>
      </c>
      <c r="O540" s="39">
        <v>0</v>
      </c>
      <c r="P540" s="39">
        <v>340500</v>
      </c>
      <c r="Q540" s="39">
        <v>340500</v>
      </c>
      <c r="R540" s="38"/>
      <c r="S540" s="40"/>
      <c r="T540" s="41"/>
      <c r="U540" s="41"/>
      <c r="V540" s="41"/>
      <c r="W540" s="41"/>
      <c r="X540" s="41"/>
      <c r="Y540" s="42"/>
    </row>
    <row r="541" spans="1:25" x14ac:dyDescent="0.25">
      <c r="A541" s="36"/>
      <c r="B541" s="37"/>
      <c r="C541" s="38" t="s">
        <v>100</v>
      </c>
      <c r="D541" s="38"/>
      <c r="E541" s="38"/>
      <c r="F541" s="38" t="s">
        <v>70</v>
      </c>
      <c r="G541" s="38" t="s">
        <v>45</v>
      </c>
      <c r="H541" s="39">
        <v>6000</v>
      </c>
      <c r="I541" s="39">
        <v>6000</v>
      </c>
      <c r="J541" s="39">
        <v>0</v>
      </c>
      <c r="K541" s="39">
        <v>0</v>
      </c>
      <c r="L541" s="39">
        <v>0</v>
      </c>
      <c r="M541" s="39">
        <v>0</v>
      </c>
      <c r="N541" s="39">
        <v>0</v>
      </c>
      <c r="O541" s="39">
        <v>0</v>
      </c>
      <c r="P541" s="39">
        <v>6000</v>
      </c>
      <c r="Q541" s="39">
        <v>6000</v>
      </c>
      <c r="R541" s="38"/>
      <c r="S541" s="40"/>
      <c r="T541" s="41"/>
      <c r="U541" s="41"/>
      <c r="V541" s="41"/>
      <c r="W541" s="41"/>
      <c r="X541" s="41"/>
      <c r="Y541" s="42"/>
    </row>
    <row r="542" spans="1:25" x14ac:dyDescent="0.25">
      <c r="A542" s="36"/>
      <c r="B542" s="37"/>
      <c r="C542" s="38" t="s">
        <v>101</v>
      </c>
      <c r="D542" s="38"/>
      <c r="E542" s="38"/>
      <c r="F542" s="38" t="s">
        <v>70</v>
      </c>
      <c r="G542" s="38" t="s">
        <v>45</v>
      </c>
      <c r="H542" s="39">
        <v>11500</v>
      </c>
      <c r="I542" s="39">
        <v>11500</v>
      </c>
      <c r="J542" s="39">
        <v>0</v>
      </c>
      <c r="K542" s="39">
        <v>0</v>
      </c>
      <c r="L542" s="39">
        <v>0</v>
      </c>
      <c r="M542" s="39">
        <v>0</v>
      </c>
      <c r="N542" s="39">
        <v>0</v>
      </c>
      <c r="O542" s="39">
        <v>0</v>
      </c>
      <c r="P542" s="39">
        <v>11500</v>
      </c>
      <c r="Q542" s="39">
        <v>11500</v>
      </c>
      <c r="R542" s="38"/>
      <c r="S542" s="40"/>
      <c r="T542" s="41"/>
      <c r="U542" s="41"/>
      <c r="V542" s="41"/>
      <c r="W542" s="41"/>
      <c r="X542" s="41"/>
      <c r="Y542" s="42"/>
    </row>
    <row r="543" spans="1:25" x14ac:dyDescent="0.25">
      <c r="A543" s="36"/>
      <c r="B543" s="37"/>
      <c r="C543" s="38" t="s">
        <v>102</v>
      </c>
      <c r="D543" s="38"/>
      <c r="E543" s="38"/>
      <c r="F543" s="38" t="s">
        <v>70</v>
      </c>
      <c r="G543" s="38" t="s">
        <v>45</v>
      </c>
      <c r="H543" s="39">
        <v>26000</v>
      </c>
      <c r="I543" s="39">
        <v>26000</v>
      </c>
      <c r="J543" s="39">
        <v>0</v>
      </c>
      <c r="K543" s="39">
        <v>0</v>
      </c>
      <c r="L543" s="39">
        <v>0</v>
      </c>
      <c r="M543" s="39">
        <v>0</v>
      </c>
      <c r="N543" s="39">
        <v>0</v>
      </c>
      <c r="O543" s="39">
        <v>0</v>
      </c>
      <c r="P543" s="39">
        <v>26000</v>
      </c>
      <c r="Q543" s="39">
        <v>26000</v>
      </c>
      <c r="R543" s="38"/>
      <c r="S543" s="40"/>
      <c r="T543" s="41"/>
      <c r="U543" s="41"/>
      <c r="V543" s="41"/>
      <c r="W543" s="41"/>
      <c r="X543" s="41"/>
      <c r="Y543" s="42"/>
    </row>
    <row r="544" spans="1:25" x14ac:dyDescent="0.25">
      <c r="A544" s="36"/>
      <c r="B544" s="37"/>
      <c r="C544" s="38" t="s">
        <v>103</v>
      </c>
      <c r="D544" s="38"/>
      <c r="E544" s="38"/>
      <c r="F544" s="38" t="s">
        <v>70</v>
      </c>
      <c r="G544" s="38" t="s">
        <v>45</v>
      </c>
      <c r="H544" s="39">
        <v>19000</v>
      </c>
      <c r="I544" s="39">
        <v>19000</v>
      </c>
      <c r="J544" s="39">
        <v>0</v>
      </c>
      <c r="K544" s="39">
        <v>0</v>
      </c>
      <c r="L544" s="39">
        <v>0</v>
      </c>
      <c r="M544" s="39">
        <v>0</v>
      </c>
      <c r="N544" s="39">
        <v>0</v>
      </c>
      <c r="O544" s="39">
        <v>0</v>
      </c>
      <c r="P544" s="39">
        <v>19000</v>
      </c>
      <c r="Q544" s="39">
        <v>19000</v>
      </c>
      <c r="R544" s="38"/>
      <c r="S544" s="40"/>
      <c r="T544" s="41"/>
      <c r="U544" s="41"/>
      <c r="V544" s="41"/>
      <c r="W544" s="41"/>
      <c r="X544" s="41"/>
      <c r="Y544" s="42"/>
    </row>
    <row r="545" spans="1:25" x14ac:dyDescent="0.25">
      <c r="A545" s="36"/>
      <c r="B545" s="37"/>
      <c r="C545" s="38" t="s">
        <v>92</v>
      </c>
      <c r="D545" s="38"/>
      <c r="E545" s="38"/>
      <c r="F545" s="38" t="s">
        <v>70</v>
      </c>
      <c r="G545" s="38" t="s">
        <v>45</v>
      </c>
      <c r="H545" s="39">
        <v>17700</v>
      </c>
      <c r="I545" s="39">
        <v>17700</v>
      </c>
      <c r="J545" s="39">
        <v>0</v>
      </c>
      <c r="K545" s="39">
        <v>0</v>
      </c>
      <c r="L545" s="39">
        <v>0</v>
      </c>
      <c r="M545" s="39">
        <v>0</v>
      </c>
      <c r="N545" s="39">
        <v>0</v>
      </c>
      <c r="O545" s="39">
        <v>0</v>
      </c>
      <c r="P545" s="39">
        <v>17700</v>
      </c>
      <c r="Q545" s="39">
        <v>17700</v>
      </c>
      <c r="R545" s="38"/>
      <c r="S545" s="40"/>
      <c r="T545" s="41"/>
      <c r="U545" s="41"/>
      <c r="V545" s="41"/>
      <c r="W545" s="41"/>
      <c r="X545" s="41"/>
      <c r="Y545" s="42"/>
    </row>
    <row r="546" spans="1:25" x14ac:dyDescent="0.25">
      <c r="A546" s="36"/>
      <c r="B546" s="37"/>
      <c r="C546" s="38" t="s">
        <v>93</v>
      </c>
      <c r="D546" s="38"/>
      <c r="E546" s="38"/>
      <c r="F546" s="38" t="s">
        <v>70</v>
      </c>
      <c r="G546" s="38" t="s">
        <v>45</v>
      </c>
      <c r="H546" s="39">
        <v>19000</v>
      </c>
      <c r="I546" s="39">
        <v>19000</v>
      </c>
      <c r="J546" s="39">
        <v>0</v>
      </c>
      <c r="K546" s="39">
        <v>0</v>
      </c>
      <c r="L546" s="39">
        <v>0</v>
      </c>
      <c r="M546" s="39">
        <v>0</v>
      </c>
      <c r="N546" s="39">
        <v>0</v>
      </c>
      <c r="O546" s="39">
        <v>0</v>
      </c>
      <c r="P546" s="39">
        <v>19000</v>
      </c>
      <c r="Q546" s="39">
        <v>19000</v>
      </c>
      <c r="R546" s="38"/>
      <c r="S546" s="40"/>
      <c r="T546" s="41"/>
      <c r="U546" s="41"/>
      <c r="V546" s="41"/>
      <c r="W546" s="41"/>
      <c r="X546" s="41"/>
      <c r="Y546" s="42"/>
    </row>
    <row r="547" spans="1:25" x14ac:dyDescent="0.25">
      <c r="A547" s="36"/>
      <c r="B547" s="37"/>
      <c r="C547" s="38" t="s">
        <v>94</v>
      </c>
      <c r="D547" s="38"/>
      <c r="E547" s="38"/>
      <c r="F547" s="38" t="s">
        <v>70</v>
      </c>
      <c r="G547" s="38" t="s">
        <v>45</v>
      </c>
      <c r="H547" s="39">
        <v>16150</v>
      </c>
      <c r="I547" s="39">
        <v>16150</v>
      </c>
      <c r="J547" s="39">
        <v>0</v>
      </c>
      <c r="K547" s="39">
        <v>0</v>
      </c>
      <c r="L547" s="39">
        <v>0</v>
      </c>
      <c r="M547" s="39">
        <v>0</v>
      </c>
      <c r="N547" s="39">
        <v>0</v>
      </c>
      <c r="O547" s="39">
        <v>0</v>
      </c>
      <c r="P547" s="39">
        <v>16150</v>
      </c>
      <c r="Q547" s="39">
        <v>16150</v>
      </c>
      <c r="R547" s="38"/>
      <c r="S547" s="40"/>
      <c r="T547" s="41"/>
      <c r="U547" s="41"/>
      <c r="V547" s="41"/>
      <c r="W547" s="41"/>
      <c r="X547" s="41"/>
      <c r="Y547" s="42"/>
    </row>
    <row r="548" spans="1:25" ht="22.8" x14ac:dyDescent="0.25">
      <c r="A548" s="28" t="s">
        <v>1271</v>
      </c>
      <c r="B548" s="29" t="s">
        <v>1272</v>
      </c>
      <c r="C548" s="30"/>
      <c r="D548" s="30" t="s">
        <v>797</v>
      </c>
      <c r="E548" s="30" t="s">
        <v>1273</v>
      </c>
      <c r="F548" s="30"/>
      <c r="G548" s="30"/>
      <c r="H548" s="35">
        <f t="shared" ref="H548:Q548" si="144">SUM(H549:H549)</f>
        <v>2000</v>
      </c>
      <c r="I548" s="35">
        <f t="shared" si="144"/>
        <v>2000</v>
      </c>
      <c r="J548" s="35">
        <f t="shared" si="144"/>
        <v>0</v>
      </c>
      <c r="K548" s="35">
        <f t="shared" si="144"/>
        <v>0</v>
      </c>
      <c r="L548" s="35">
        <f t="shared" si="144"/>
        <v>0</v>
      </c>
      <c r="M548" s="35">
        <f t="shared" si="144"/>
        <v>0</v>
      </c>
      <c r="N548" s="35">
        <f t="shared" si="144"/>
        <v>0</v>
      </c>
      <c r="O548" s="35">
        <f t="shared" si="144"/>
        <v>0</v>
      </c>
      <c r="P548" s="35">
        <f t="shared" si="144"/>
        <v>0</v>
      </c>
      <c r="Q548" s="35">
        <f t="shared" si="144"/>
        <v>0</v>
      </c>
      <c r="R548" s="30" t="s">
        <v>1274</v>
      </c>
      <c r="S548" s="32" t="s">
        <v>37</v>
      </c>
      <c r="T548" s="33" t="s">
        <v>33</v>
      </c>
      <c r="U548" s="33" t="s">
        <v>33</v>
      </c>
      <c r="V548" s="33" t="s">
        <v>33</v>
      </c>
      <c r="W548" s="33" t="s">
        <v>33</v>
      </c>
      <c r="X548" s="33" t="s">
        <v>33</v>
      </c>
      <c r="Y548" s="34" t="s">
        <v>33</v>
      </c>
    </row>
    <row r="549" spans="1:25" ht="22.8" x14ac:dyDescent="0.25">
      <c r="A549" s="36"/>
      <c r="B549" s="37"/>
      <c r="C549" s="38" t="s">
        <v>41</v>
      </c>
      <c r="D549" s="38"/>
      <c r="E549" s="38"/>
      <c r="F549" s="38" t="s">
        <v>1275</v>
      </c>
      <c r="G549" s="38" t="s">
        <v>45</v>
      </c>
      <c r="H549" s="39">
        <v>2000</v>
      </c>
      <c r="I549" s="39">
        <v>2000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0</v>
      </c>
      <c r="Q549" s="39">
        <v>0</v>
      </c>
      <c r="R549" s="38"/>
      <c r="S549" s="40"/>
      <c r="T549" s="41"/>
      <c r="U549" s="41"/>
      <c r="V549" s="41"/>
      <c r="W549" s="41"/>
      <c r="X549" s="41"/>
      <c r="Y549" s="42"/>
    </row>
    <row r="550" spans="1:25" x14ac:dyDescent="0.25">
      <c r="A550" s="21" t="s">
        <v>1276</v>
      </c>
      <c r="B550" s="22" t="s">
        <v>1277</v>
      </c>
      <c r="C550" s="23"/>
      <c r="D550" s="23" t="s">
        <v>185</v>
      </c>
      <c r="E550" s="23" t="s">
        <v>186</v>
      </c>
      <c r="F550" s="23"/>
      <c r="G550" s="23"/>
      <c r="H550" s="24">
        <f t="shared" ref="H550:Q550" si="145">H551+H564+H578</f>
        <v>1135148.5</v>
      </c>
      <c r="I550" s="24">
        <f t="shared" si="145"/>
        <v>1126148.5</v>
      </c>
      <c r="J550" s="24">
        <f t="shared" si="145"/>
        <v>0</v>
      </c>
      <c r="K550" s="24">
        <f t="shared" si="145"/>
        <v>9000</v>
      </c>
      <c r="L550" s="24">
        <f t="shared" si="145"/>
        <v>0</v>
      </c>
      <c r="M550" s="24">
        <f t="shared" si="145"/>
        <v>0</v>
      </c>
      <c r="N550" s="24">
        <f t="shared" si="145"/>
        <v>0</v>
      </c>
      <c r="O550" s="24">
        <f t="shared" si="145"/>
        <v>0</v>
      </c>
      <c r="P550" s="24">
        <f t="shared" si="145"/>
        <v>1137148.5</v>
      </c>
      <c r="Q550" s="24">
        <f t="shared" si="145"/>
        <v>1137148.5</v>
      </c>
      <c r="R550" s="23" t="s">
        <v>1278</v>
      </c>
      <c r="S550" s="25" t="s">
        <v>31</v>
      </c>
      <c r="T550" s="26" t="s">
        <v>69</v>
      </c>
      <c r="U550" s="26" t="s">
        <v>33</v>
      </c>
      <c r="V550" s="26" t="s">
        <v>69</v>
      </c>
      <c r="W550" s="26" t="s">
        <v>33</v>
      </c>
      <c r="X550" s="26" t="s">
        <v>33</v>
      </c>
      <c r="Y550" s="27" t="s">
        <v>33</v>
      </c>
    </row>
    <row r="551" spans="1:25" ht="114" x14ac:dyDescent="0.25">
      <c r="A551" s="28" t="s">
        <v>1279</v>
      </c>
      <c r="B551" s="29" t="s">
        <v>1280</v>
      </c>
      <c r="C551" s="30"/>
      <c r="D551" s="30" t="s">
        <v>1269</v>
      </c>
      <c r="E551" s="30" t="s">
        <v>77</v>
      </c>
      <c r="F551" s="30"/>
      <c r="G551" s="30"/>
      <c r="H551" s="35">
        <f t="shared" ref="H551:Q551" si="146">SUM(H552:H563)</f>
        <v>899223.5</v>
      </c>
      <c r="I551" s="35">
        <f t="shared" si="146"/>
        <v>899223.5</v>
      </c>
      <c r="J551" s="35">
        <f t="shared" si="146"/>
        <v>0</v>
      </c>
      <c r="K551" s="35">
        <f t="shared" si="146"/>
        <v>0</v>
      </c>
      <c r="L551" s="35">
        <f t="shared" si="146"/>
        <v>0</v>
      </c>
      <c r="M551" s="35">
        <f t="shared" si="146"/>
        <v>0</v>
      </c>
      <c r="N551" s="35">
        <f t="shared" si="146"/>
        <v>0</v>
      </c>
      <c r="O551" s="35">
        <f t="shared" si="146"/>
        <v>0</v>
      </c>
      <c r="P551" s="35">
        <f t="shared" si="146"/>
        <v>899223.5</v>
      </c>
      <c r="Q551" s="35">
        <f t="shared" si="146"/>
        <v>899223.5</v>
      </c>
      <c r="R551" s="30" t="s">
        <v>1270</v>
      </c>
      <c r="S551" s="32" t="s">
        <v>31</v>
      </c>
      <c r="T551" s="33" t="s">
        <v>69</v>
      </c>
      <c r="U551" s="33" t="s">
        <v>33</v>
      </c>
      <c r="V551" s="33" t="s">
        <v>69</v>
      </c>
      <c r="W551" s="33" t="s">
        <v>33</v>
      </c>
      <c r="X551" s="33" t="s">
        <v>33</v>
      </c>
      <c r="Y551" s="34" t="s">
        <v>33</v>
      </c>
    </row>
    <row r="552" spans="1:25" x14ac:dyDescent="0.25">
      <c r="A552" s="36"/>
      <c r="B552" s="37"/>
      <c r="C552" s="38" t="s">
        <v>97</v>
      </c>
      <c r="D552" s="38"/>
      <c r="E552" s="38"/>
      <c r="F552" s="38" t="s">
        <v>1275</v>
      </c>
      <c r="G552" s="38" t="s">
        <v>45</v>
      </c>
      <c r="H552" s="39">
        <v>76725</v>
      </c>
      <c r="I552" s="39">
        <v>76725</v>
      </c>
      <c r="J552" s="39">
        <v>0</v>
      </c>
      <c r="K552" s="39">
        <v>0</v>
      </c>
      <c r="L552" s="39">
        <v>0</v>
      </c>
      <c r="M552" s="39">
        <v>0</v>
      </c>
      <c r="N552" s="39">
        <v>0</v>
      </c>
      <c r="O552" s="39">
        <v>0</v>
      </c>
      <c r="P552" s="39">
        <v>76725</v>
      </c>
      <c r="Q552" s="39">
        <v>76725</v>
      </c>
      <c r="R552" s="38"/>
      <c r="S552" s="40"/>
      <c r="T552" s="41"/>
      <c r="U552" s="41"/>
      <c r="V552" s="41"/>
      <c r="W552" s="41"/>
      <c r="X552" s="41"/>
      <c r="Y552" s="42"/>
    </row>
    <row r="553" spans="1:25" x14ac:dyDescent="0.25">
      <c r="A553" s="36"/>
      <c r="B553" s="37"/>
      <c r="C553" s="38" t="s">
        <v>98</v>
      </c>
      <c r="D553" s="38"/>
      <c r="E553" s="38"/>
      <c r="F553" s="38" t="s">
        <v>1275</v>
      </c>
      <c r="G553" s="38" t="s">
        <v>45</v>
      </c>
      <c r="H553" s="39">
        <v>31500</v>
      </c>
      <c r="I553" s="39">
        <v>31500</v>
      </c>
      <c r="J553" s="39">
        <v>0</v>
      </c>
      <c r="K553" s="39">
        <v>0</v>
      </c>
      <c r="L553" s="39">
        <v>0</v>
      </c>
      <c r="M553" s="39">
        <v>0</v>
      </c>
      <c r="N553" s="39">
        <v>0</v>
      </c>
      <c r="O553" s="39">
        <v>0</v>
      </c>
      <c r="P553" s="39">
        <v>31500</v>
      </c>
      <c r="Q553" s="39">
        <v>31500</v>
      </c>
      <c r="R553" s="38"/>
      <c r="S553" s="40"/>
      <c r="T553" s="41"/>
      <c r="U553" s="41"/>
      <c r="V553" s="41"/>
      <c r="W553" s="41"/>
      <c r="X553" s="41"/>
      <c r="Y553" s="42"/>
    </row>
    <row r="554" spans="1:25" x14ac:dyDescent="0.25">
      <c r="A554" s="36"/>
      <c r="B554" s="37"/>
      <c r="C554" s="38" t="s">
        <v>99</v>
      </c>
      <c r="D554" s="38"/>
      <c r="E554" s="38"/>
      <c r="F554" s="38" t="s">
        <v>1275</v>
      </c>
      <c r="G554" s="38" t="s">
        <v>45</v>
      </c>
      <c r="H554" s="39">
        <v>453000</v>
      </c>
      <c r="I554" s="39">
        <v>453000</v>
      </c>
      <c r="J554" s="39">
        <v>0</v>
      </c>
      <c r="K554" s="39">
        <v>0</v>
      </c>
      <c r="L554" s="39">
        <v>0</v>
      </c>
      <c r="M554" s="39">
        <v>0</v>
      </c>
      <c r="N554" s="39">
        <v>0</v>
      </c>
      <c r="O554" s="39">
        <v>0</v>
      </c>
      <c r="P554" s="39">
        <v>453000</v>
      </c>
      <c r="Q554" s="39">
        <v>453000</v>
      </c>
      <c r="R554" s="38"/>
      <c r="S554" s="40"/>
      <c r="T554" s="41"/>
      <c r="U554" s="41"/>
      <c r="V554" s="41"/>
      <c r="W554" s="41"/>
      <c r="X554" s="41"/>
      <c r="Y554" s="42"/>
    </row>
    <row r="555" spans="1:25" x14ac:dyDescent="0.25">
      <c r="A555" s="36"/>
      <c r="B555" s="37"/>
      <c r="C555" s="38" t="s">
        <v>100</v>
      </c>
      <c r="D555" s="38"/>
      <c r="E555" s="38"/>
      <c r="F555" s="38" t="s">
        <v>1275</v>
      </c>
      <c r="G555" s="38" t="s">
        <v>45</v>
      </c>
      <c r="H555" s="39">
        <v>13900</v>
      </c>
      <c r="I555" s="39">
        <v>13900</v>
      </c>
      <c r="J555" s="39">
        <v>0</v>
      </c>
      <c r="K555" s="39">
        <v>0</v>
      </c>
      <c r="L555" s="39">
        <v>0</v>
      </c>
      <c r="M555" s="39">
        <v>0</v>
      </c>
      <c r="N555" s="39">
        <v>0</v>
      </c>
      <c r="O555" s="39">
        <v>0</v>
      </c>
      <c r="P555" s="39">
        <v>13900</v>
      </c>
      <c r="Q555" s="39">
        <v>13900</v>
      </c>
      <c r="R555" s="38"/>
      <c r="S555" s="40"/>
      <c r="T555" s="41"/>
      <c r="U555" s="41"/>
      <c r="V555" s="41"/>
      <c r="W555" s="41"/>
      <c r="X555" s="41"/>
      <c r="Y555" s="42"/>
    </row>
    <row r="556" spans="1:25" x14ac:dyDescent="0.25">
      <c r="A556" s="36"/>
      <c r="B556" s="37"/>
      <c r="C556" s="38" t="s">
        <v>101</v>
      </c>
      <c r="D556" s="38"/>
      <c r="E556" s="38"/>
      <c r="F556" s="38" t="s">
        <v>1275</v>
      </c>
      <c r="G556" s="38" t="s">
        <v>45</v>
      </c>
      <c r="H556" s="39">
        <v>29500</v>
      </c>
      <c r="I556" s="39">
        <v>29500</v>
      </c>
      <c r="J556" s="39">
        <v>0</v>
      </c>
      <c r="K556" s="39">
        <v>0</v>
      </c>
      <c r="L556" s="39">
        <v>0</v>
      </c>
      <c r="M556" s="39">
        <v>0</v>
      </c>
      <c r="N556" s="39">
        <v>0</v>
      </c>
      <c r="O556" s="39">
        <v>0</v>
      </c>
      <c r="P556" s="39">
        <v>29500</v>
      </c>
      <c r="Q556" s="39">
        <v>29500</v>
      </c>
      <c r="R556" s="38"/>
      <c r="S556" s="40"/>
      <c r="T556" s="41"/>
      <c r="U556" s="41"/>
      <c r="V556" s="41"/>
      <c r="W556" s="41"/>
      <c r="X556" s="41"/>
      <c r="Y556" s="42"/>
    </row>
    <row r="557" spans="1:25" x14ac:dyDescent="0.25">
      <c r="A557" s="36"/>
      <c r="B557" s="37"/>
      <c r="C557" s="38" t="s">
        <v>102</v>
      </c>
      <c r="D557" s="38"/>
      <c r="E557" s="38"/>
      <c r="F557" s="38" t="s">
        <v>1275</v>
      </c>
      <c r="G557" s="38" t="s">
        <v>45</v>
      </c>
      <c r="H557" s="39">
        <v>48500</v>
      </c>
      <c r="I557" s="39">
        <v>48500</v>
      </c>
      <c r="J557" s="39">
        <v>0</v>
      </c>
      <c r="K557" s="39">
        <v>0</v>
      </c>
      <c r="L557" s="39">
        <v>0</v>
      </c>
      <c r="M557" s="39">
        <v>0</v>
      </c>
      <c r="N557" s="39">
        <v>0</v>
      </c>
      <c r="O557" s="39">
        <v>0</v>
      </c>
      <c r="P557" s="39">
        <v>48500</v>
      </c>
      <c r="Q557" s="39">
        <v>48500</v>
      </c>
      <c r="R557" s="38"/>
      <c r="S557" s="40"/>
      <c r="T557" s="41"/>
      <c r="U557" s="41"/>
      <c r="V557" s="41"/>
      <c r="W557" s="41"/>
      <c r="X557" s="41"/>
      <c r="Y557" s="42"/>
    </row>
    <row r="558" spans="1:25" x14ac:dyDescent="0.25">
      <c r="A558" s="36"/>
      <c r="B558" s="37"/>
      <c r="C558" s="38" t="s">
        <v>103</v>
      </c>
      <c r="D558" s="38"/>
      <c r="E558" s="38"/>
      <c r="F558" s="38" t="s">
        <v>1275</v>
      </c>
      <c r="G558" s="38" t="s">
        <v>45</v>
      </c>
      <c r="H558" s="39">
        <v>26375</v>
      </c>
      <c r="I558" s="39">
        <v>26375</v>
      </c>
      <c r="J558" s="39">
        <v>0</v>
      </c>
      <c r="K558" s="39">
        <v>0</v>
      </c>
      <c r="L558" s="39">
        <v>0</v>
      </c>
      <c r="M558" s="39">
        <v>0</v>
      </c>
      <c r="N558" s="39">
        <v>0</v>
      </c>
      <c r="O558" s="39">
        <v>0</v>
      </c>
      <c r="P558" s="39">
        <v>26375</v>
      </c>
      <c r="Q558" s="39">
        <v>26375</v>
      </c>
      <c r="R558" s="38"/>
      <c r="S558" s="40"/>
      <c r="T558" s="41"/>
      <c r="U558" s="41"/>
      <c r="V558" s="41"/>
      <c r="W558" s="41"/>
      <c r="X558" s="41"/>
      <c r="Y558" s="42"/>
    </row>
    <row r="559" spans="1:25" x14ac:dyDescent="0.25">
      <c r="A559" s="36"/>
      <c r="B559" s="37"/>
      <c r="C559" s="38" t="s">
        <v>92</v>
      </c>
      <c r="D559" s="38"/>
      <c r="E559" s="38"/>
      <c r="F559" s="38" t="s">
        <v>1275</v>
      </c>
      <c r="G559" s="38" t="s">
        <v>45</v>
      </c>
      <c r="H559" s="39">
        <v>52851.5</v>
      </c>
      <c r="I559" s="39">
        <v>52851.5</v>
      </c>
      <c r="J559" s="39">
        <v>0</v>
      </c>
      <c r="K559" s="39">
        <v>0</v>
      </c>
      <c r="L559" s="39">
        <v>0</v>
      </c>
      <c r="M559" s="39">
        <v>0</v>
      </c>
      <c r="N559" s="39">
        <v>0</v>
      </c>
      <c r="O559" s="39">
        <v>0</v>
      </c>
      <c r="P559" s="39">
        <v>52851.5</v>
      </c>
      <c r="Q559" s="39">
        <v>52851.5</v>
      </c>
      <c r="R559" s="38"/>
      <c r="S559" s="40"/>
      <c r="T559" s="41"/>
      <c r="U559" s="41"/>
      <c r="V559" s="41"/>
      <c r="W559" s="41"/>
      <c r="X559" s="41"/>
      <c r="Y559" s="42"/>
    </row>
    <row r="560" spans="1:25" x14ac:dyDescent="0.25">
      <c r="A560" s="36"/>
      <c r="B560" s="37"/>
      <c r="C560" s="38" t="s">
        <v>93</v>
      </c>
      <c r="D560" s="38"/>
      <c r="E560" s="38"/>
      <c r="F560" s="38" t="s">
        <v>1275</v>
      </c>
      <c r="G560" s="38" t="s">
        <v>45</v>
      </c>
      <c r="H560" s="39">
        <v>42122</v>
      </c>
      <c r="I560" s="39">
        <v>42122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42122</v>
      </c>
      <c r="Q560" s="39">
        <v>42122</v>
      </c>
      <c r="R560" s="38"/>
      <c r="S560" s="40"/>
      <c r="T560" s="41"/>
      <c r="U560" s="41"/>
      <c r="V560" s="41"/>
      <c r="W560" s="41"/>
      <c r="X560" s="41"/>
      <c r="Y560" s="42"/>
    </row>
    <row r="561" spans="1:25" x14ac:dyDescent="0.25">
      <c r="A561" s="36"/>
      <c r="B561" s="37"/>
      <c r="C561" s="38" t="s">
        <v>94</v>
      </c>
      <c r="D561" s="38"/>
      <c r="E561" s="38"/>
      <c r="F561" s="38" t="s">
        <v>1275</v>
      </c>
      <c r="G561" s="38" t="s">
        <v>45</v>
      </c>
      <c r="H561" s="39">
        <v>24500</v>
      </c>
      <c r="I561" s="39">
        <v>24500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24500</v>
      </c>
      <c r="Q561" s="39">
        <v>24500</v>
      </c>
      <c r="R561" s="38"/>
      <c r="S561" s="40"/>
      <c r="T561" s="41"/>
      <c r="U561" s="41"/>
      <c r="V561" s="41"/>
      <c r="W561" s="41"/>
      <c r="X561" s="41"/>
      <c r="Y561" s="42"/>
    </row>
    <row r="562" spans="1:25" x14ac:dyDescent="0.25">
      <c r="A562" s="36"/>
      <c r="B562" s="37"/>
      <c r="C562" s="38" t="s">
        <v>95</v>
      </c>
      <c r="D562" s="38"/>
      <c r="E562" s="38"/>
      <c r="F562" s="38" t="s">
        <v>1275</v>
      </c>
      <c r="G562" s="38" t="s">
        <v>45</v>
      </c>
      <c r="H562" s="39">
        <v>61250</v>
      </c>
      <c r="I562" s="39">
        <v>61250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61250</v>
      </c>
      <c r="Q562" s="39">
        <v>61250</v>
      </c>
      <c r="R562" s="38"/>
      <c r="S562" s="40"/>
      <c r="T562" s="41"/>
      <c r="U562" s="41"/>
      <c r="V562" s="41"/>
      <c r="W562" s="41"/>
      <c r="X562" s="41"/>
      <c r="Y562" s="42"/>
    </row>
    <row r="563" spans="1:25" x14ac:dyDescent="0.25">
      <c r="A563" s="36"/>
      <c r="B563" s="37"/>
      <c r="C563" s="38" t="s">
        <v>96</v>
      </c>
      <c r="D563" s="38"/>
      <c r="E563" s="38"/>
      <c r="F563" s="38" t="s">
        <v>1275</v>
      </c>
      <c r="G563" s="38" t="s">
        <v>45</v>
      </c>
      <c r="H563" s="39">
        <v>39000</v>
      </c>
      <c r="I563" s="39">
        <v>39000</v>
      </c>
      <c r="J563" s="39">
        <v>0</v>
      </c>
      <c r="K563" s="39">
        <v>0</v>
      </c>
      <c r="L563" s="39">
        <v>0</v>
      </c>
      <c r="M563" s="39">
        <v>0</v>
      </c>
      <c r="N563" s="39">
        <v>0</v>
      </c>
      <c r="O563" s="39">
        <v>0</v>
      </c>
      <c r="P563" s="39">
        <v>39000</v>
      </c>
      <c r="Q563" s="39">
        <v>39000</v>
      </c>
      <c r="R563" s="38"/>
      <c r="S563" s="40"/>
      <c r="T563" s="41"/>
      <c r="U563" s="41"/>
      <c r="V563" s="41"/>
      <c r="W563" s="41"/>
      <c r="X563" s="41"/>
      <c r="Y563" s="42"/>
    </row>
    <row r="564" spans="1:25" ht="102.6" x14ac:dyDescent="0.25">
      <c r="A564" s="28" t="s">
        <v>1281</v>
      </c>
      <c r="B564" s="29" t="s">
        <v>1282</v>
      </c>
      <c r="C564" s="30"/>
      <c r="D564" s="30" t="s">
        <v>1283</v>
      </c>
      <c r="E564" s="30" t="s">
        <v>77</v>
      </c>
      <c r="F564" s="30"/>
      <c r="G564" s="30"/>
      <c r="H564" s="35">
        <f t="shared" ref="H564:Q564" si="147">SUM(H565:H577)</f>
        <v>55925</v>
      </c>
      <c r="I564" s="35">
        <f t="shared" si="147"/>
        <v>46925</v>
      </c>
      <c r="J564" s="35">
        <f t="shared" si="147"/>
        <v>0</v>
      </c>
      <c r="K564" s="35">
        <f t="shared" si="147"/>
        <v>9000</v>
      </c>
      <c r="L564" s="35">
        <f t="shared" si="147"/>
        <v>0</v>
      </c>
      <c r="M564" s="35">
        <f t="shared" si="147"/>
        <v>0</v>
      </c>
      <c r="N564" s="35">
        <f t="shared" si="147"/>
        <v>0</v>
      </c>
      <c r="O564" s="35">
        <f t="shared" si="147"/>
        <v>0</v>
      </c>
      <c r="P564" s="35">
        <f t="shared" si="147"/>
        <v>57925</v>
      </c>
      <c r="Q564" s="35">
        <f t="shared" si="147"/>
        <v>57925</v>
      </c>
      <c r="R564" s="30" t="s">
        <v>1270</v>
      </c>
      <c r="S564" s="32" t="s">
        <v>31</v>
      </c>
      <c r="T564" s="33" t="s">
        <v>69</v>
      </c>
      <c r="U564" s="33" t="s">
        <v>33</v>
      </c>
      <c r="V564" s="33" t="s">
        <v>69</v>
      </c>
      <c r="W564" s="33" t="s">
        <v>33</v>
      </c>
      <c r="X564" s="33" t="s">
        <v>33</v>
      </c>
      <c r="Y564" s="34" t="s">
        <v>33</v>
      </c>
    </row>
    <row r="565" spans="1:25" x14ac:dyDescent="0.25">
      <c r="A565" s="36"/>
      <c r="B565" s="37"/>
      <c r="C565" s="38" t="s">
        <v>100</v>
      </c>
      <c r="D565" s="38"/>
      <c r="E565" s="38"/>
      <c r="F565" s="38" t="s">
        <v>500</v>
      </c>
      <c r="G565" s="38" t="s">
        <v>45</v>
      </c>
      <c r="H565" s="39">
        <v>1450</v>
      </c>
      <c r="I565" s="39">
        <v>1450</v>
      </c>
      <c r="J565" s="39">
        <v>0</v>
      </c>
      <c r="K565" s="39">
        <v>0</v>
      </c>
      <c r="L565" s="39">
        <v>0</v>
      </c>
      <c r="M565" s="39">
        <v>0</v>
      </c>
      <c r="N565" s="39">
        <v>0</v>
      </c>
      <c r="O565" s="39">
        <v>0</v>
      </c>
      <c r="P565" s="39">
        <v>1450</v>
      </c>
      <c r="Q565" s="39">
        <v>1450</v>
      </c>
      <c r="R565" s="38"/>
      <c r="S565" s="40"/>
      <c r="T565" s="41"/>
      <c r="U565" s="41"/>
      <c r="V565" s="41"/>
      <c r="W565" s="41"/>
      <c r="X565" s="41"/>
      <c r="Y565" s="42"/>
    </row>
    <row r="566" spans="1:25" x14ac:dyDescent="0.25">
      <c r="A566" s="36"/>
      <c r="B566" s="37"/>
      <c r="C566" s="38" t="s">
        <v>101</v>
      </c>
      <c r="D566" s="38"/>
      <c r="E566" s="38"/>
      <c r="F566" s="38" t="s">
        <v>500</v>
      </c>
      <c r="G566" s="38" t="s">
        <v>45</v>
      </c>
      <c r="H566" s="39">
        <v>2465</v>
      </c>
      <c r="I566" s="39">
        <v>2465</v>
      </c>
      <c r="J566" s="39">
        <v>0</v>
      </c>
      <c r="K566" s="39">
        <v>0</v>
      </c>
      <c r="L566" s="39">
        <v>0</v>
      </c>
      <c r="M566" s="39">
        <v>0</v>
      </c>
      <c r="N566" s="39">
        <v>0</v>
      </c>
      <c r="O566" s="39">
        <v>0</v>
      </c>
      <c r="P566" s="39">
        <v>2465</v>
      </c>
      <c r="Q566" s="39">
        <v>2465</v>
      </c>
      <c r="R566" s="38"/>
      <c r="S566" s="40"/>
      <c r="T566" s="41"/>
      <c r="U566" s="41"/>
      <c r="V566" s="41"/>
      <c r="W566" s="41"/>
      <c r="X566" s="41"/>
      <c r="Y566" s="42"/>
    </row>
    <row r="567" spans="1:25" x14ac:dyDescent="0.25">
      <c r="A567" s="36"/>
      <c r="B567" s="37"/>
      <c r="C567" s="38" t="s">
        <v>102</v>
      </c>
      <c r="D567" s="38"/>
      <c r="E567" s="38"/>
      <c r="F567" s="38" t="s">
        <v>500</v>
      </c>
      <c r="G567" s="38" t="s">
        <v>45</v>
      </c>
      <c r="H567" s="39">
        <v>2900</v>
      </c>
      <c r="I567" s="39">
        <v>2900</v>
      </c>
      <c r="J567" s="39">
        <v>0</v>
      </c>
      <c r="K567" s="39">
        <v>0</v>
      </c>
      <c r="L567" s="39">
        <v>0</v>
      </c>
      <c r="M567" s="39">
        <v>0</v>
      </c>
      <c r="N567" s="39">
        <v>0</v>
      </c>
      <c r="O567" s="39">
        <v>0</v>
      </c>
      <c r="P567" s="39">
        <v>2900</v>
      </c>
      <c r="Q567" s="39">
        <v>2900</v>
      </c>
      <c r="R567" s="38"/>
      <c r="S567" s="40"/>
      <c r="T567" s="41"/>
      <c r="U567" s="41"/>
      <c r="V567" s="41"/>
      <c r="W567" s="41"/>
      <c r="X567" s="41"/>
      <c r="Y567" s="42"/>
    </row>
    <row r="568" spans="1:25" x14ac:dyDescent="0.25">
      <c r="A568" s="36"/>
      <c r="B568" s="37"/>
      <c r="C568" s="38" t="s">
        <v>103</v>
      </c>
      <c r="D568" s="38"/>
      <c r="E568" s="38"/>
      <c r="F568" s="38" t="s">
        <v>500</v>
      </c>
      <c r="G568" s="38" t="s">
        <v>45</v>
      </c>
      <c r="H568" s="39">
        <v>4350</v>
      </c>
      <c r="I568" s="39">
        <v>4350</v>
      </c>
      <c r="J568" s="39">
        <v>0</v>
      </c>
      <c r="K568" s="39">
        <v>0</v>
      </c>
      <c r="L568" s="39">
        <v>0</v>
      </c>
      <c r="M568" s="39">
        <v>0</v>
      </c>
      <c r="N568" s="39">
        <v>0</v>
      </c>
      <c r="O568" s="39">
        <v>0</v>
      </c>
      <c r="P568" s="39">
        <v>4350</v>
      </c>
      <c r="Q568" s="39">
        <v>4350</v>
      </c>
      <c r="R568" s="38"/>
      <c r="S568" s="40"/>
      <c r="T568" s="41"/>
      <c r="U568" s="41"/>
      <c r="V568" s="41"/>
      <c r="W568" s="41"/>
      <c r="X568" s="41"/>
      <c r="Y568" s="42"/>
    </row>
    <row r="569" spans="1:25" x14ac:dyDescent="0.25">
      <c r="A569" s="36"/>
      <c r="B569" s="37"/>
      <c r="C569" s="38" t="s">
        <v>92</v>
      </c>
      <c r="D569" s="38"/>
      <c r="E569" s="38"/>
      <c r="F569" s="38" t="s">
        <v>500</v>
      </c>
      <c r="G569" s="38" t="s">
        <v>45</v>
      </c>
      <c r="H569" s="39">
        <v>4500</v>
      </c>
      <c r="I569" s="39">
        <v>4500</v>
      </c>
      <c r="J569" s="39">
        <v>0</v>
      </c>
      <c r="K569" s="39">
        <v>0</v>
      </c>
      <c r="L569" s="39">
        <v>0</v>
      </c>
      <c r="M569" s="39">
        <v>0</v>
      </c>
      <c r="N569" s="39">
        <v>0</v>
      </c>
      <c r="O569" s="39">
        <v>0</v>
      </c>
      <c r="P569" s="39">
        <v>4500</v>
      </c>
      <c r="Q569" s="39">
        <v>4500</v>
      </c>
      <c r="R569" s="38"/>
      <c r="S569" s="40"/>
      <c r="T569" s="41"/>
      <c r="U569" s="41"/>
      <c r="V569" s="41"/>
      <c r="W569" s="41"/>
      <c r="X569" s="41"/>
      <c r="Y569" s="42"/>
    </row>
    <row r="570" spans="1:25" x14ac:dyDescent="0.25">
      <c r="A570" s="36"/>
      <c r="B570" s="37"/>
      <c r="C570" s="38" t="s">
        <v>93</v>
      </c>
      <c r="D570" s="38"/>
      <c r="E570" s="38"/>
      <c r="F570" s="38" t="s">
        <v>500</v>
      </c>
      <c r="G570" s="38" t="s">
        <v>45</v>
      </c>
      <c r="H570" s="39">
        <v>2900</v>
      </c>
      <c r="I570" s="39">
        <v>2900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2900</v>
      </c>
      <c r="Q570" s="39">
        <v>2900</v>
      </c>
      <c r="R570" s="38"/>
      <c r="S570" s="40"/>
      <c r="T570" s="41"/>
      <c r="U570" s="41"/>
      <c r="V570" s="41"/>
      <c r="W570" s="41"/>
      <c r="X570" s="41"/>
      <c r="Y570" s="42"/>
    </row>
    <row r="571" spans="1:25" x14ac:dyDescent="0.25">
      <c r="A571" s="36"/>
      <c r="B571" s="37"/>
      <c r="C571" s="38" t="s">
        <v>94</v>
      </c>
      <c r="D571" s="38"/>
      <c r="E571" s="38"/>
      <c r="F571" s="38" t="s">
        <v>500</v>
      </c>
      <c r="G571" s="38" t="s">
        <v>45</v>
      </c>
      <c r="H571" s="39">
        <v>2175</v>
      </c>
      <c r="I571" s="39">
        <v>2175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2175</v>
      </c>
      <c r="Q571" s="39">
        <v>2175</v>
      </c>
      <c r="R571" s="38"/>
      <c r="S571" s="40"/>
      <c r="T571" s="41"/>
      <c r="U571" s="41"/>
      <c r="V571" s="41"/>
      <c r="W571" s="41"/>
      <c r="X571" s="41"/>
      <c r="Y571" s="42"/>
    </row>
    <row r="572" spans="1:25" ht="22.8" x14ac:dyDescent="0.25">
      <c r="A572" s="36"/>
      <c r="B572" s="37"/>
      <c r="C572" s="38" t="s">
        <v>41</v>
      </c>
      <c r="D572" s="38"/>
      <c r="E572" s="38"/>
      <c r="F572" s="38" t="s">
        <v>500</v>
      </c>
      <c r="G572" s="38" t="s">
        <v>45</v>
      </c>
      <c r="H572" s="39">
        <v>8000</v>
      </c>
      <c r="I572" s="39">
        <v>0</v>
      </c>
      <c r="J572" s="39">
        <v>0</v>
      </c>
      <c r="K572" s="39">
        <v>8000</v>
      </c>
      <c r="L572" s="39">
        <v>0</v>
      </c>
      <c r="M572" s="39">
        <v>0</v>
      </c>
      <c r="N572" s="39">
        <v>0</v>
      </c>
      <c r="O572" s="39">
        <v>0</v>
      </c>
      <c r="P572" s="39">
        <v>10000</v>
      </c>
      <c r="Q572" s="39">
        <v>10000</v>
      </c>
      <c r="R572" s="38"/>
      <c r="S572" s="40"/>
      <c r="T572" s="41"/>
      <c r="U572" s="41"/>
      <c r="V572" s="41"/>
      <c r="W572" s="41"/>
      <c r="X572" s="41"/>
      <c r="Y572" s="42"/>
    </row>
    <row r="573" spans="1:25" x14ac:dyDescent="0.25">
      <c r="A573" s="36"/>
      <c r="B573" s="37"/>
      <c r="C573" s="38" t="s">
        <v>95</v>
      </c>
      <c r="D573" s="38"/>
      <c r="E573" s="38"/>
      <c r="F573" s="38" t="s">
        <v>500</v>
      </c>
      <c r="G573" s="38" t="s">
        <v>45</v>
      </c>
      <c r="H573" s="39">
        <v>4785</v>
      </c>
      <c r="I573" s="39">
        <v>3785</v>
      </c>
      <c r="J573" s="39">
        <v>0</v>
      </c>
      <c r="K573" s="39">
        <v>1000</v>
      </c>
      <c r="L573" s="39">
        <v>0</v>
      </c>
      <c r="M573" s="39">
        <v>0</v>
      </c>
      <c r="N573" s="39">
        <v>0</v>
      </c>
      <c r="O573" s="39">
        <v>0</v>
      </c>
      <c r="P573" s="39">
        <v>4785</v>
      </c>
      <c r="Q573" s="39">
        <v>4785</v>
      </c>
      <c r="R573" s="38"/>
      <c r="S573" s="40"/>
      <c r="T573" s="41"/>
      <c r="U573" s="41"/>
      <c r="V573" s="41"/>
      <c r="W573" s="41"/>
      <c r="X573" s="41"/>
      <c r="Y573" s="42"/>
    </row>
    <row r="574" spans="1:25" x14ac:dyDescent="0.25">
      <c r="A574" s="36"/>
      <c r="B574" s="37"/>
      <c r="C574" s="38" t="s">
        <v>96</v>
      </c>
      <c r="D574" s="38"/>
      <c r="E574" s="38"/>
      <c r="F574" s="38" t="s">
        <v>500</v>
      </c>
      <c r="G574" s="38" t="s">
        <v>45</v>
      </c>
      <c r="H574" s="39">
        <v>3600</v>
      </c>
      <c r="I574" s="39">
        <v>3600</v>
      </c>
      <c r="J574" s="39">
        <v>0</v>
      </c>
      <c r="K574" s="39">
        <v>0</v>
      </c>
      <c r="L574" s="39">
        <v>0</v>
      </c>
      <c r="M574" s="39">
        <v>0</v>
      </c>
      <c r="N574" s="39">
        <v>0</v>
      </c>
      <c r="O574" s="39">
        <v>0</v>
      </c>
      <c r="P574" s="39">
        <v>3600</v>
      </c>
      <c r="Q574" s="39">
        <v>3600</v>
      </c>
      <c r="R574" s="38"/>
      <c r="S574" s="40"/>
      <c r="T574" s="41"/>
      <c r="U574" s="41"/>
      <c r="V574" s="41"/>
      <c r="W574" s="41"/>
      <c r="X574" s="41"/>
      <c r="Y574" s="42"/>
    </row>
    <row r="575" spans="1:25" x14ac:dyDescent="0.25">
      <c r="A575" s="36"/>
      <c r="B575" s="37"/>
      <c r="C575" s="38" t="s">
        <v>97</v>
      </c>
      <c r="D575" s="38"/>
      <c r="E575" s="38"/>
      <c r="F575" s="38" t="s">
        <v>500</v>
      </c>
      <c r="G575" s="38" t="s">
        <v>45</v>
      </c>
      <c r="H575" s="39">
        <v>2900</v>
      </c>
      <c r="I575" s="39">
        <v>2900</v>
      </c>
      <c r="J575" s="39">
        <v>0</v>
      </c>
      <c r="K575" s="39">
        <v>0</v>
      </c>
      <c r="L575" s="39">
        <v>0</v>
      </c>
      <c r="M575" s="39">
        <v>0</v>
      </c>
      <c r="N575" s="39">
        <v>0</v>
      </c>
      <c r="O575" s="39">
        <v>0</v>
      </c>
      <c r="P575" s="39">
        <v>2900</v>
      </c>
      <c r="Q575" s="39">
        <v>2900</v>
      </c>
      <c r="R575" s="38"/>
      <c r="S575" s="40"/>
      <c r="T575" s="41"/>
      <c r="U575" s="41"/>
      <c r="V575" s="41"/>
      <c r="W575" s="41"/>
      <c r="X575" s="41"/>
      <c r="Y575" s="42"/>
    </row>
    <row r="576" spans="1:25" x14ac:dyDescent="0.25">
      <c r="A576" s="36"/>
      <c r="B576" s="37"/>
      <c r="C576" s="38" t="s">
        <v>98</v>
      </c>
      <c r="D576" s="38"/>
      <c r="E576" s="38"/>
      <c r="F576" s="38" t="s">
        <v>500</v>
      </c>
      <c r="G576" s="38" t="s">
        <v>45</v>
      </c>
      <c r="H576" s="39">
        <v>2900</v>
      </c>
      <c r="I576" s="39">
        <v>2900</v>
      </c>
      <c r="J576" s="39">
        <v>0</v>
      </c>
      <c r="K576" s="39">
        <v>0</v>
      </c>
      <c r="L576" s="39">
        <v>0</v>
      </c>
      <c r="M576" s="39">
        <v>0</v>
      </c>
      <c r="N576" s="39">
        <v>0</v>
      </c>
      <c r="O576" s="39">
        <v>0</v>
      </c>
      <c r="P576" s="39">
        <v>2900</v>
      </c>
      <c r="Q576" s="39">
        <v>2900</v>
      </c>
      <c r="R576" s="38"/>
      <c r="S576" s="40"/>
      <c r="T576" s="41"/>
      <c r="U576" s="41"/>
      <c r="V576" s="41"/>
      <c r="W576" s="41"/>
      <c r="X576" s="41"/>
      <c r="Y576" s="42"/>
    </row>
    <row r="577" spans="1:25" x14ac:dyDescent="0.25">
      <c r="A577" s="36"/>
      <c r="B577" s="37"/>
      <c r="C577" s="38" t="s">
        <v>99</v>
      </c>
      <c r="D577" s="38"/>
      <c r="E577" s="38"/>
      <c r="F577" s="38" t="s">
        <v>500</v>
      </c>
      <c r="G577" s="38" t="s">
        <v>45</v>
      </c>
      <c r="H577" s="39">
        <v>13000</v>
      </c>
      <c r="I577" s="39">
        <v>13000</v>
      </c>
      <c r="J577" s="39">
        <v>0</v>
      </c>
      <c r="K577" s="39">
        <v>0</v>
      </c>
      <c r="L577" s="39">
        <v>0</v>
      </c>
      <c r="M577" s="39">
        <v>0</v>
      </c>
      <c r="N577" s="39">
        <v>0</v>
      </c>
      <c r="O577" s="39">
        <v>0</v>
      </c>
      <c r="P577" s="39">
        <v>13000</v>
      </c>
      <c r="Q577" s="39">
        <v>13000</v>
      </c>
      <c r="R577" s="38"/>
      <c r="S577" s="40"/>
      <c r="T577" s="41"/>
      <c r="U577" s="41"/>
      <c r="V577" s="41"/>
      <c r="W577" s="41"/>
      <c r="X577" s="41"/>
      <c r="Y577" s="42"/>
    </row>
    <row r="578" spans="1:25" ht="102.6" x14ac:dyDescent="0.25">
      <c r="A578" s="28" t="s">
        <v>1284</v>
      </c>
      <c r="B578" s="29" t="s">
        <v>1285</v>
      </c>
      <c r="C578" s="30" t="s">
        <v>41</v>
      </c>
      <c r="D578" s="30" t="s">
        <v>1283</v>
      </c>
      <c r="E578" s="30" t="s">
        <v>1706</v>
      </c>
      <c r="F578" s="30" t="s">
        <v>1286</v>
      </c>
      <c r="G578" s="30" t="s">
        <v>45</v>
      </c>
      <c r="H578" s="31">
        <v>180000</v>
      </c>
      <c r="I578" s="31">
        <v>180000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180000</v>
      </c>
      <c r="Q578" s="31">
        <v>180000</v>
      </c>
      <c r="R578" s="30" t="s">
        <v>1287</v>
      </c>
      <c r="S578" s="32" t="s">
        <v>31</v>
      </c>
      <c r="T578" s="33" t="s">
        <v>69</v>
      </c>
      <c r="U578" s="33" t="s">
        <v>33</v>
      </c>
      <c r="V578" s="33" t="s">
        <v>69</v>
      </c>
      <c r="W578" s="33" t="s">
        <v>33</v>
      </c>
      <c r="X578" s="33" t="s">
        <v>33</v>
      </c>
      <c r="Y578" s="34" t="s">
        <v>33</v>
      </c>
    </row>
    <row r="579" spans="1:25" ht="22.8" x14ac:dyDescent="0.25">
      <c r="A579" s="14" t="s">
        <v>1288</v>
      </c>
      <c r="B579" s="15" t="s">
        <v>1289</v>
      </c>
      <c r="C579" s="16"/>
      <c r="D579" s="16" t="s">
        <v>185</v>
      </c>
      <c r="E579" s="16" t="s">
        <v>186</v>
      </c>
      <c r="F579" s="16"/>
      <c r="G579" s="16"/>
      <c r="H579" s="17">
        <f t="shared" ref="H579:Q579" si="148">H580+H583</f>
        <v>718000</v>
      </c>
      <c r="I579" s="17">
        <f t="shared" si="148"/>
        <v>236000</v>
      </c>
      <c r="J579" s="17">
        <f t="shared" si="148"/>
        <v>0</v>
      </c>
      <c r="K579" s="17">
        <f t="shared" si="148"/>
        <v>482000</v>
      </c>
      <c r="L579" s="17">
        <f t="shared" si="148"/>
        <v>0</v>
      </c>
      <c r="M579" s="17">
        <f t="shared" si="148"/>
        <v>0</v>
      </c>
      <c r="N579" s="17">
        <f t="shared" si="148"/>
        <v>0</v>
      </c>
      <c r="O579" s="17">
        <f t="shared" si="148"/>
        <v>0</v>
      </c>
      <c r="P579" s="17">
        <f t="shared" si="148"/>
        <v>437000</v>
      </c>
      <c r="Q579" s="17">
        <f t="shared" si="148"/>
        <v>437000</v>
      </c>
      <c r="R579" s="16" t="s">
        <v>1290</v>
      </c>
      <c r="S579" s="18" t="s">
        <v>31</v>
      </c>
      <c r="T579" s="19" t="s">
        <v>65</v>
      </c>
      <c r="U579" s="19" t="s">
        <v>33</v>
      </c>
      <c r="V579" s="19" t="s">
        <v>65</v>
      </c>
      <c r="W579" s="19" t="s">
        <v>33</v>
      </c>
      <c r="X579" s="19" t="s">
        <v>33</v>
      </c>
      <c r="Y579" s="20" t="s">
        <v>33</v>
      </c>
    </row>
    <row r="580" spans="1:25" ht="22.8" x14ac:dyDescent="0.25">
      <c r="A580" s="21" t="s">
        <v>1291</v>
      </c>
      <c r="B580" s="22" t="s">
        <v>1292</v>
      </c>
      <c r="C580" s="23"/>
      <c r="D580" s="23" t="s">
        <v>185</v>
      </c>
      <c r="E580" s="23" t="s">
        <v>186</v>
      </c>
      <c r="F580" s="23"/>
      <c r="G580" s="23"/>
      <c r="H580" s="24">
        <f t="shared" ref="H580:Q580" si="149">SUM(H581:H581)</f>
        <v>3000</v>
      </c>
      <c r="I580" s="24">
        <f t="shared" si="149"/>
        <v>3000</v>
      </c>
      <c r="J580" s="24">
        <f t="shared" si="149"/>
        <v>0</v>
      </c>
      <c r="K580" s="24">
        <f t="shared" si="149"/>
        <v>0</v>
      </c>
      <c r="L580" s="24">
        <f t="shared" si="149"/>
        <v>0</v>
      </c>
      <c r="M580" s="24">
        <f t="shared" si="149"/>
        <v>0</v>
      </c>
      <c r="N580" s="24">
        <f t="shared" si="149"/>
        <v>0</v>
      </c>
      <c r="O580" s="24">
        <f t="shared" si="149"/>
        <v>0</v>
      </c>
      <c r="P580" s="24">
        <f t="shared" si="149"/>
        <v>2000</v>
      </c>
      <c r="Q580" s="24">
        <f t="shared" si="149"/>
        <v>2000</v>
      </c>
      <c r="R580" s="23" t="s">
        <v>1293</v>
      </c>
      <c r="S580" s="25" t="s">
        <v>37</v>
      </c>
      <c r="T580" s="26" t="s">
        <v>83</v>
      </c>
      <c r="U580" s="26" t="s">
        <v>33</v>
      </c>
      <c r="V580" s="26" t="s">
        <v>83</v>
      </c>
      <c r="W580" s="26" t="s">
        <v>33</v>
      </c>
      <c r="X580" s="26" t="s">
        <v>33</v>
      </c>
      <c r="Y580" s="27" t="s">
        <v>33</v>
      </c>
    </row>
    <row r="581" spans="1:25" ht="22.8" x14ac:dyDescent="0.25">
      <c r="A581" s="28" t="s">
        <v>1294</v>
      </c>
      <c r="B581" s="29" t="s">
        <v>1295</v>
      </c>
      <c r="C581" s="30" t="s">
        <v>41</v>
      </c>
      <c r="D581" s="30" t="s">
        <v>185</v>
      </c>
      <c r="E581" s="30" t="s">
        <v>1706</v>
      </c>
      <c r="F581" s="30" t="s">
        <v>1286</v>
      </c>
      <c r="G581" s="30" t="s">
        <v>45</v>
      </c>
      <c r="H581" s="35">
        <f>SUM(H582:H582)+3000</f>
        <v>3000</v>
      </c>
      <c r="I581" s="35">
        <f>SUM(I582:I582)+3000</f>
        <v>3000</v>
      </c>
      <c r="J581" s="35">
        <f t="shared" ref="J581:O581" si="150">SUM(J582:J582)</f>
        <v>0</v>
      </c>
      <c r="K581" s="35">
        <f t="shared" si="150"/>
        <v>0</v>
      </c>
      <c r="L581" s="35">
        <f t="shared" si="150"/>
        <v>0</v>
      </c>
      <c r="M581" s="35">
        <f t="shared" si="150"/>
        <v>0</v>
      </c>
      <c r="N581" s="35">
        <f t="shared" si="150"/>
        <v>0</v>
      </c>
      <c r="O581" s="35">
        <f t="shared" si="150"/>
        <v>0</v>
      </c>
      <c r="P581" s="35">
        <f>SUM(P582:P582)+2000</f>
        <v>2000</v>
      </c>
      <c r="Q581" s="35">
        <f>SUM(Q582:Q582)+2000</f>
        <v>2000</v>
      </c>
      <c r="R581" s="30" t="s">
        <v>1089</v>
      </c>
      <c r="S581" s="32" t="s">
        <v>37</v>
      </c>
      <c r="T581" s="33" t="s">
        <v>33</v>
      </c>
      <c r="U581" s="33" t="s">
        <v>33</v>
      </c>
      <c r="V581" s="33" t="s">
        <v>33</v>
      </c>
      <c r="W581" s="33" t="s">
        <v>33</v>
      </c>
      <c r="X581" s="33" t="s">
        <v>33</v>
      </c>
      <c r="Y581" s="34" t="s">
        <v>33</v>
      </c>
    </row>
    <row r="582" spans="1:25" x14ac:dyDescent="0.25">
      <c r="A582" s="36"/>
      <c r="B582" s="37"/>
      <c r="C582" s="38"/>
      <c r="D582" s="38"/>
      <c r="E582" s="38"/>
      <c r="F582" s="38"/>
      <c r="G582" s="38"/>
      <c r="H582" s="39">
        <v>0</v>
      </c>
      <c r="I582" s="39">
        <v>0</v>
      </c>
      <c r="J582" s="39">
        <v>0</v>
      </c>
      <c r="K582" s="39">
        <v>0</v>
      </c>
      <c r="L582" s="39">
        <v>0</v>
      </c>
      <c r="M582" s="39">
        <v>0</v>
      </c>
      <c r="N582" s="39">
        <v>0</v>
      </c>
      <c r="O582" s="39">
        <v>0</v>
      </c>
      <c r="P582" s="39">
        <v>0</v>
      </c>
      <c r="Q582" s="39">
        <v>0</v>
      </c>
      <c r="R582" s="38" t="s">
        <v>1296</v>
      </c>
      <c r="S582" s="40" t="s">
        <v>37</v>
      </c>
      <c r="T582" s="41" t="s">
        <v>83</v>
      </c>
      <c r="U582" s="41" t="s">
        <v>33</v>
      </c>
      <c r="V582" s="41" t="s">
        <v>83</v>
      </c>
      <c r="W582" s="41" t="s">
        <v>33</v>
      </c>
      <c r="X582" s="41" t="s">
        <v>33</v>
      </c>
      <c r="Y582" s="42" t="s">
        <v>33</v>
      </c>
    </row>
    <row r="583" spans="1:25" ht="34.200000000000003" x14ac:dyDescent="0.25">
      <c r="A583" s="21" t="s">
        <v>1297</v>
      </c>
      <c r="B583" s="22" t="s">
        <v>1298</v>
      </c>
      <c r="C583" s="23"/>
      <c r="D583" s="23" t="s">
        <v>185</v>
      </c>
      <c r="E583" s="23" t="s">
        <v>186</v>
      </c>
      <c r="F583" s="23"/>
      <c r="G583" s="23"/>
      <c r="H583" s="24">
        <f t="shared" ref="H583:Q583" si="151">H584+H586+H589+H590+H591+H592+H593+H594+H595+H598+H599</f>
        <v>715000</v>
      </c>
      <c r="I583" s="24">
        <f t="shared" si="151"/>
        <v>233000</v>
      </c>
      <c r="J583" s="24">
        <f t="shared" si="151"/>
        <v>0</v>
      </c>
      <c r="K583" s="24">
        <f t="shared" si="151"/>
        <v>482000</v>
      </c>
      <c r="L583" s="24">
        <f t="shared" si="151"/>
        <v>0</v>
      </c>
      <c r="M583" s="24">
        <f t="shared" si="151"/>
        <v>0</v>
      </c>
      <c r="N583" s="24">
        <f t="shared" si="151"/>
        <v>0</v>
      </c>
      <c r="O583" s="24">
        <f t="shared" si="151"/>
        <v>0</v>
      </c>
      <c r="P583" s="24">
        <f t="shared" si="151"/>
        <v>435000</v>
      </c>
      <c r="Q583" s="24">
        <f t="shared" si="151"/>
        <v>435000</v>
      </c>
      <c r="R583" s="23" t="s">
        <v>1278</v>
      </c>
      <c r="S583" s="25" t="s">
        <v>31</v>
      </c>
      <c r="T583" s="26" t="s">
        <v>69</v>
      </c>
      <c r="U583" s="26" t="s">
        <v>33</v>
      </c>
      <c r="V583" s="26" t="s">
        <v>69</v>
      </c>
      <c r="W583" s="26" t="s">
        <v>33</v>
      </c>
      <c r="X583" s="26" t="s">
        <v>33</v>
      </c>
      <c r="Y583" s="27" t="s">
        <v>33</v>
      </c>
    </row>
    <row r="584" spans="1:25" ht="22.8" x14ac:dyDescent="0.25">
      <c r="A584" s="28" t="s">
        <v>1299</v>
      </c>
      <c r="B584" s="29" t="s">
        <v>1300</v>
      </c>
      <c r="C584" s="30"/>
      <c r="D584" s="30" t="s">
        <v>185</v>
      </c>
      <c r="E584" s="30" t="s">
        <v>186</v>
      </c>
      <c r="F584" s="30"/>
      <c r="G584" s="30"/>
      <c r="H584" s="35">
        <f t="shared" ref="H584:Q584" si="152">SUM(H585:H585)</f>
        <v>90000</v>
      </c>
      <c r="I584" s="35">
        <f t="shared" si="152"/>
        <v>50000</v>
      </c>
      <c r="J584" s="35">
        <f t="shared" si="152"/>
        <v>0</v>
      </c>
      <c r="K584" s="35">
        <f t="shared" si="152"/>
        <v>40000</v>
      </c>
      <c r="L584" s="35">
        <f t="shared" si="152"/>
        <v>0</v>
      </c>
      <c r="M584" s="35">
        <f t="shared" si="152"/>
        <v>0</v>
      </c>
      <c r="N584" s="35">
        <f t="shared" si="152"/>
        <v>0</v>
      </c>
      <c r="O584" s="35">
        <f t="shared" si="152"/>
        <v>0</v>
      </c>
      <c r="P584" s="35">
        <f t="shared" si="152"/>
        <v>80000</v>
      </c>
      <c r="Q584" s="35">
        <f t="shared" si="152"/>
        <v>80000</v>
      </c>
      <c r="R584" s="30" t="s">
        <v>1301</v>
      </c>
      <c r="S584" s="32" t="s">
        <v>37</v>
      </c>
      <c r="T584" s="33" t="s">
        <v>113</v>
      </c>
      <c r="U584" s="33" t="s">
        <v>33</v>
      </c>
      <c r="V584" s="33" t="s">
        <v>113</v>
      </c>
      <c r="W584" s="33" t="s">
        <v>33</v>
      </c>
      <c r="X584" s="33" t="s">
        <v>33</v>
      </c>
      <c r="Y584" s="34" t="s">
        <v>33</v>
      </c>
    </row>
    <row r="585" spans="1:25" ht="22.8" x14ac:dyDescent="0.25">
      <c r="A585" s="36"/>
      <c r="B585" s="37"/>
      <c r="C585" s="38" t="s">
        <v>41</v>
      </c>
      <c r="D585" s="38"/>
      <c r="E585" s="38"/>
      <c r="F585" s="38" t="s">
        <v>1275</v>
      </c>
      <c r="G585" s="38" t="s">
        <v>45</v>
      </c>
      <c r="H585" s="39">
        <v>90000</v>
      </c>
      <c r="I585" s="39">
        <v>50000</v>
      </c>
      <c r="J585" s="39">
        <v>0</v>
      </c>
      <c r="K585" s="39">
        <v>40000</v>
      </c>
      <c r="L585" s="39">
        <v>0</v>
      </c>
      <c r="M585" s="39">
        <v>0</v>
      </c>
      <c r="N585" s="39">
        <v>0</v>
      </c>
      <c r="O585" s="39">
        <v>0</v>
      </c>
      <c r="P585" s="39">
        <v>80000</v>
      </c>
      <c r="Q585" s="39">
        <v>80000</v>
      </c>
      <c r="R585" s="38"/>
      <c r="S585" s="40"/>
      <c r="T585" s="41"/>
      <c r="U585" s="41"/>
      <c r="V585" s="41"/>
      <c r="W585" s="41"/>
      <c r="X585" s="41"/>
      <c r="Y585" s="42"/>
    </row>
    <row r="586" spans="1:25" ht="45.6" x14ac:dyDescent="0.25">
      <c r="A586" s="28" t="s">
        <v>1302</v>
      </c>
      <c r="B586" s="29" t="s">
        <v>1303</v>
      </c>
      <c r="C586" s="30"/>
      <c r="D586" s="30" t="s">
        <v>1304</v>
      </c>
      <c r="E586" s="30" t="s">
        <v>1305</v>
      </c>
      <c r="F586" s="30"/>
      <c r="G586" s="30"/>
      <c r="H586" s="35">
        <f t="shared" ref="H586:Q586" si="153">SUM(H587:H588)</f>
        <v>50000</v>
      </c>
      <c r="I586" s="35">
        <f t="shared" si="153"/>
        <v>50000</v>
      </c>
      <c r="J586" s="35">
        <f t="shared" si="153"/>
        <v>0</v>
      </c>
      <c r="K586" s="35">
        <f t="shared" si="153"/>
        <v>0</v>
      </c>
      <c r="L586" s="35">
        <f t="shared" si="153"/>
        <v>0</v>
      </c>
      <c r="M586" s="35">
        <f t="shared" si="153"/>
        <v>0</v>
      </c>
      <c r="N586" s="35">
        <f t="shared" si="153"/>
        <v>0</v>
      </c>
      <c r="O586" s="35">
        <f t="shared" si="153"/>
        <v>0</v>
      </c>
      <c r="P586" s="35">
        <f t="shared" si="153"/>
        <v>30000</v>
      </c>
      <c r="Q586" s="35">
        <f t="shared" si="153"/>
        <v>30000</v>
      </c>
      <c r="R586" s="30" t="s">
        <v>1306</v>
      </c>
      <c r="S586" s="32" t="s">
        <v>37</v>
      </c>
      <c r="T586" s="33" t="s">
        <v>358</v>
      </c>
      <c r="U586" s="33" t="s">
        <v>33</v>
      </c>
      <c r="V586" s="33" t="s">
        <v>358</v>
      </c>
      <c r="W586" s="33" t="s">
        <v>33</v>
      </c>
      <c r="X586" s="33" t="s">
        <v>33</v>
      </c>
      <c r="Y586" s="34" t="s">
        <v>33</v>
      </c>
    </row>
    <row r="587" spans="1:25" ht="22.8" x14ac:dyDescent="0.25">
      <c r="A587" s="36"/>
      <c r="B587" s="37"/>
      <c r="C587" s="38" t="s">
        <v>41</v>
      </c>
      <c r="D587" s="38"/>
      <c r="E587" s="38"/>
      <c r="F587" s="38" t="s">
        <v>1307</v>
      </c>
      <c r="G587" s="38" t="s">
        <v>45</v>
      </c>
      <c r="H587" s="39">
        <v>10000</v>
      </c>
      <c r="I587" s="39">
        <v>10000</v>
      </c>
      <c r="J587" s="39">
        <v>0</v>
      </c>
      <c r="K587" s="39">
        <v>0</v>
      </c>
      <c r="L587" s="39">
        <v>0</v>
      </c>
      <c r="M587" s="39">
        <v>0</v>
      </c>
      <c r="N587" s="39">
        <v>0</v>
      </c>
      <c r="O587" s="39">
        <v>0</v>
      </c>
      <c r="P587" s="39">
        <v>10000</v>
      </c>
      <c r="Q587" s="39">
        <v>10000</v>
      </c>
      <c r="R587" s="38"/>
      <c r="S587" s="40"/>
      <c r="T587" s="41"/>
      <c r="U587" s="41"/>
      <c r="V587" s="41"/>
      <c r="W587" s="41"/>
      <c r="X587" s="41"/>
      <c r="Y587" s="42"/>
    </row>
    <row r="588" spans="1:25" ht="22.8" x14ac:dyDescent="0.25">
      <c r="A588" s="36"/>
      <c r="B588" s="37"/>
      <c r="C588" s="38" t="s">
        <v>41</v>
      </c>
      <c r="D588" s="38"/>
      <c r="E588" s="38"/>
      <c r="F588" s="38" t="s">
        <v>1242</v>
      </c>
      <c r="G588" s="38" t="s">
        <v>1243</v>
      </c>
      <c r="H588" s="39">
        <v>40000</v>
      </c>
      <c r="I588" s="39">
        <v>40000</v>
      </c>
      <c r="J588" s="39">
        <v>0</v>
      </c>
      <c r="K588" s="39">
        <v>0</v>
      </c>
      <c r="L588" s="39">
        <v>0</v>
      </c>
      <c r="M588" s="39">
        <v>0</v>
      </c>
      <c r="N588" s="39">
        <v>0</v>
      </c>
      <c r="O588" s="39">
        <v>0</v>
      </c>
      <c r="P588" s="39">
        <v>20000</v>
      </c>
      <c r="Q588" s="39">
        <v>20000</v>
      </c>
      <c r="R588" s="38"/>
      <c r="S588" s="40"/>
      <c r="T588" s="41"/>
      <c r="U588" s="41"/>
      <c r="V588" s="41"/>
      <c r="W588" s="41"/>
      <c r="X588" s="41"/>
      <c r="Y588" s="42"/>
    </row>
    <row r="589" spans="1:25" ht="22.8" x14ac:dyDescent="0.25">
      <c r="A589" s="28" t="s">
        <v>1308</v>
      </c>
      <c r="B589" s="29" t="s">
        <v>1309</v>
      </c>
      <c r="C589" s="30" t="s">
        <v>41</v>
      </c>
      <c r="D589" s="30" t="s">
        <v>185</v>
      </c>
      <c r="E589" s="30" t="s">
        <v>1310</v>
      </c>
      <c r="F589" s="30" t="s">
        <v>412</v>
      </c>
      <c r="G589" s="30" t="s">
        <v>45</v>
      </c>
      <c r="H589" s="31">
        <v>5000</v>
      </c>
      <c r="I589" s="31">
        <v>5000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  <c r="P589" s="31">
        <v>5000</v>
      </c>
      <c r="Q589" s="31">
        <v>5000</v>
      </c>
      <c r="R589" s="30" t="s">
        <v>1311</v>
      </c>
      <c r="S589" s="32" t="s">
        <v>37</v>
      </c>
      <c r="T589" s="33" t="s">
        <v>86</v>
      </c>
      <c r="U589" s="33" t="s">
        <v>33</v>
      </c>
      <c r="V589" s="33" t="s">
        <v>86</v>
      </c>
      <c r="W589" s="33" t="s">
        <v>33</v>
      </c>
      <c r="X589" s="33" t="s">
        <v>33</v>
      </c>
      <c r="Y589" s="34" t="s">
        <v>33</v>
      </c>
    </row>
    <row r="590" spans="1:25" ht="22.8" x14ac:dyDescent="0.25">
      <c r="A590" s="28" t="s">
        <v>1312</v>
      </c>
      <c r="B590" s="29" t="s">
        <v>1313</v>
      </c>
      <c r="C590" s="30" t="s">
        <v>41</v>
      </c>
      <c r="D590" s="30" t="s">
        <v>185</v>
      </c>
      <c r="E590" s="30" t="s">
        <v>186</v>
      </c>
      <c r="F590" s="30" t="s">
        <v>1314</v>
      </c>
      <c r="G590" s="30" t="s">
        <v>45</v>
      </c>
      <c r="H590" s="31">
        <v>2000</v>
      </c>
      <c r="I590" s="31">
        <v>0</v>
      </c>
      <c r="J590" s="31">
        <v>0</v>
      </c>
      <c r="K590" s="31">
        <v>2000</v>
      </c>
      <c r="L590" s="31">
        <v>0</v>
      </c>
      <c r="M590" s="31">
        <v>0</v>
      </c>
      <c r="N590" s="31">
        <v>0</v>
      </c>
      <c r="O590" s="31">
        <v>0</v>
      </c>
      <c r="P590" s="31">
        <v>2000</v>
      </c>
      <c r="Q590" s="31">
        <v>2000</v>
      </c>
      <c r="R590" s="30" t="s">
        <v>1315</v>
      </c>
      <c r="S590" s="32" t="s">
        <v>37</v>
      </c>
      <c r="T590" s="33" t="s">
        <v>83</v>
      </c>
      <c r="U590" s="33" t="s">
        <v>33</v>
      </c>
      <c r="V590" s="33" t="s">
        <v>83</v>
      </c>
      <c r="W590" s="33" t="s">
        <v>33</v>
      </c>
      <c r="X590" s="33" t="s">
        <v>33</v>
      </c>
      <c r="Y590" s="34" t="s">
        <v>33</v>
      </c>
    </row>
    <row r="591" spans="1:25" ht="34.200000000000003" x14ac:dyDescent="0.25">
      <c r="A591" s="28" t="s">
        <v>1316</v>
      </c>
      <c r="B591" s="29" t="s">
        <v>1317</v>
      </c>
      <c r="C591" s="30" t="s">
        <v>41</v>
      </c>
      <c r="D591" s="30" t="s">
        <v>185</v>
      </c>
      <c r="E591" s="30" t="s">
        <v>1318</v>
      </c>
      <c r="F591" s="30" t="s">
        <v>621</v>
      </c>
      <c r="G591" s="30" t="s">
        <v>45</v>
      </c>
      <c r="H591" s="31">
        <v>80000</v>
      </c>
      <c r="I591" s="31">
        <v>0</v>
      </c>
      <c r="J591" s="31">
        <v>0</v>
      </c>
      <c r="K591" s="31">
        <v>80000</v>
      </c>
      <c r="L591" s="31">
        <v>0</v>
      </c>
      <c r="M591" s="31">
        <v>0</v>
      </c>
      <c r="N591" s="31">
        <v>0</v>
      </c>
      <c r="O591" s="31">
        <v>0</v>
      </c>
      <c r="P591" s="31">
        <v>80000</v>
      </c>
      <c r="Q591" s="31">
        <v>80000</v>
      </c>
      <c r="R591" s="30" t="s">
        <v>1319</v>
      </c>
      <c r="S591" s="32" t="s">
        <v>37</v>
      </c>
      <c r="T591" s="33" t="s">
        <v>60</v>
      </c>
      <c r="U591" s="33" t="s">
        <v>33</v>
      </c>
      <c r="V591" s="33" t="s">
        <v>60</v>
      </c>
      <c r="W591" s="33" t="s">
        <v>33</v>
      </c>
      <c r="X591" s="33" t="s">
        <v>33</v>
      </c>
      <c r="Y591" s="34" t="s">
        <v>33</v>
      </c>
    </row>
    <row r="592" spans="1:25" ht="22.8" x14ac:dyDescent="0.25">
      <c r="A592" s="28" t="s">
        <v>1320</v>
      </c>
      <c r="B592" s="29" t="s">
        <v>1321</v>
      </c>
      <c r="C592" s="30" t="s">
        <v>41</v>
      </c>
      <c r="D592" s="30" t="s">
        <v>185</v>
      </c>
      <c r="E592" s="30" t="s">
        <v>186</v>
      </c>
      <c r="F592" s="30" t="s">
        <v>1275</v>
      </c>
      <c r="G592" s="30" t="s">
        <v>45</v>
      </c>
      <c r="H592" s="31">
        <v>50000</v>
      </c>
      <c r="I592" s="31">
        <v>0</v>
      </c>
      <c r="J592" s="31">
        <v>0</v>
      </c>
      <c r="K592" s="31">
        <v>50000</v>
      </c>
      <c r="L592" s="31">
        <v>0</v>
      </c>
      <c r="M592" s="31">
        <v>0</v>
      </c>
      <c r="N592" s="31">
        <v>0</v>
      </c>
      <c r="O592" s="31">
        <v>0</v>
      </c>
      <c r="P592" s="31">
        <v>80000</v>
      </c>
      <c r="Q592" s="31">
        <v>80000</v>
      </c>
      <c r="R592" s="30" t="s">
        <v>1322</v>
      </c>
      <c r="S592" s="32" t="s">
        <v>37</v>
      </c>
      <c r="T592" s="33" t="s">
        <v>60</v>
      </c>
      <c r="U592" s="33" t="s">
        <v>33</v>
      </c>
      <c r="V592" s="33" t="s">
        <v>60</v>
      </c>
      <c r="W592" s="33" t="s">
        <v>33</v>
      </c>
      <c r="X592" s="33" t="s">
        <v>33</v>
      </c>
      <c r="Y592" s="34" t="s">
        <v>33</v>
      </c>
    </row>
    <row r="593" spans="1:25" ht="22.8" x14ac:dyDescent="0.25">
      <c r="A593" s="28" t="s">
        <v>1323</v>
      </c>
      <c r="B593" s="29" t="s">
        <v>1324</v>
      </c>
      <c r="C593" s="30" t="s">
        <v>41</v>
      </c>
      <c r="D593" s="30" t="s">
        <v>185</v>
      </c>
      <c r="E593" s="30" t="s">
        <v>1030</v>
      </c>
      <c r="F593" s="30" t="s">
        <v>1275</v>
      </c>
      <c r="G593" s="30" t="s">
        <v>45</v>
      </c>
      <c r="H593" s="31">
        <v>80000</v>
      </c>
      <c r="I593" s="31">
        <v>0</v>
      </c>
      <c r="J593" s="31">
        <v>0</v>
      </c>
      <c r="K593" s="31">
        <v>80000</v>
      </c>
      <c r="L593" s="31">
        <v>0</v>
      </c>
      <c r="M593" s="31">
        <v>0</v>
      </c>
      <c r="N593" s="31">
        <v>0</v>
      </c>
      <c r="O593" s="31">
        <v>0</v>
      </c>
      <c r="P593" s="31">
        <v>50000</v>
      </c>
      <c r="Q593" s="31">
        <v>50000</v>
      </c>
      <c r="R593" s="30" t="s">
        <v>1325</v>
      </c>
      <c r="S593" s="32" t="s">
        <v>37</v>
      </c>
      <c r="T593" s="33" t="s">
        <v>83</v>
      </c>
      <c r="U593" s="33" t="s">
        <v>33</v>
      </c>
      <c r="V593" s="33" t="s">
        <v>83</v>
      </c>
      <c r="W593" s="33" t="s">
        <v>33</v>
      </c>
      <c r="X593" s="33" t="s">
        <v>33</v>
      </c>
      <c r="Y593" s="34" t="s">
        <v>33</v>
      </c>
    </row>
    <row r="594" spans="1:25" ht="22.8" x14ac:dyDescent="0.25">
      <c r="A594" s="28" t="s">
        <v>1326</v>
      </c>
      <c r="B594" s="29" t="s">
        <v>1327</v>
      </c>
      <c r="C594" s="30" t="s">
        <v>41</v>
      </c>
      <c r="D594" s="30" t="s">
        <v>185</v>
      </c>
      <c r="E594" s="30" t="s">
        <v>1310</v>
      </c>
      <c r="F594" s="30" t="s">
        <v>1275</v>
      </c>
      <c r="G594" s="30" t="s">
        <v>45</v>
      </c>
      <c r="H594" s="31">
        <v>3000</v>
      </c>
      <c r="I594" s="31">
        <v>3000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  <c r="P594" s="31">
        <v>3000</v>
      </c>
      <c r="Q594" s="31">
        <v>3000</v>
      </c>
      <c r="R594" s="30" t="s">
        <v>1328</v>
      </c>
      <c r="S594" s="32" t="s">
        <v>37</v>
      </c>
      <c r="T594" s="33" t="s">
        <v>60</v>
      </c>
      <c r="U594" s="33" t="s">
        <v>33</v>
      </c>
      <c r="V594" s="33" t="s">
        <v>60</v>
      </c>
      <c r="W594" s="33" t="s">
        <v>33</v>
      </c>
      <c r="X594" s="33" t="s">
        <v>33</v>
      </c>
      <c r="Y594" s="34" t="s">
        <v>33</v>
      </c>
    </row>
    <row r="595" spans="1:25" ht="22.8" x14ac:dyDescent="0.25">
      <c r="A595" s="28" t="s">
        <v>1329</v>
      </c>
      <c r="B595" s="29" t="s">
        <v>1330</v>
      </c>
      <c r="C595" s="30"/>
      <c r="D595" s="30" t="s">
        <v>185</v>
      </c>
      <c r="E595" s="30" t="s">
        <v>1704</v>
      </c>
      <c r="F595" s="30"/>
      <c r="G595" s="30"/>
      <c r="H595" s="35">
        <f t="shared" ref="H595:Q595" si="154">SUM(H596:H597)</f>
        <v>230000</v>
      </c>
      <c r="I595" s="35">
        <f t="shared" si="154"/>
        <v>0</v>
      </c>
      <c r="J595" s="35">
        <f t="shared" si="154"/>
        <v>0</v>
      </c>
      <c r="K595" s="35">
        <f t="shared" si="154"/>
        <v>230000</v>
      </c>
      <c r="L595" s="35">
        <f t="shared" si="154"/>
        <v>0</v>
      </c>
      <c r="M595" s="35">
        <f t="shared" si="154"/>
        <v>0</v>
      </c>
      <c r="N595" s="35">
        <f t="shared" si="154"/>
        <v>0</v>
      </c>
      <c r="O595" s="35">
        <f t="shared" si="154"/>
        <v>0</v>
      </c>
      <c r="P595" s="35">
        <f t="shared" si="154"/>
        <v>0</v>
      </c>
      <c r="Q595" s="35">
        <f t="shared" si="154"/>
        <v>0</v>
      </c>
      <c r="R595" s="30" t="s">
        <v>1319</v>
      </c>
      <c r="S595" s="32" t="s">
        <v>37</v>
      </c>
      <c r="T595" s="33" t="s">
        <v>33</v>
      </c>
      <c r="U595" s="33" t="s">
        <v>33</v>
      </c>
      <c r="V595" s="33" t="s">
        <v>33</v>
      </c>
      <c r="W595" s="33" t="s">
        <v>33</v>
      </c>
      <c r="X595" s="33" t="s">
        <v>33</v>
      </c>
      <c r="Y595" s="34" t="s">
        <v>33</v>
      </c>
    </row>
    <row r="596" spans="1:25" ht="22.8" x14ac:dyDescent="0.25">
      <c r="A596" s="36"/>
      <c r="B596" s="37"/>
      <c r="C596" s="38" t="s">
        <v>41</v>
      </c>
      <c r="D596" s="38"/>
      <c r="E596" s="38"/>
      <c r="F596" s="38" t="s">
        <v>621</v>
      </c>
      <c r="G596" s="38" t="s">
        <v>315</v>
      </c>
      <c r="H596" s="39">
        <v>192000</v>
      </c>
      <c r="I596" s="39">
        <v>0</v>
      </c>
      <c r="J596" s="39">
        <v>0</v>
      </c>
      <c r="K596" s="39">
        <v>192000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8"/>
      <c r="S596" s="40"/>
      <c r="T596" s="41"/>
      <c r="U596" s="41"/>
      <c r="V596" s="41"/>
      <c r="W596" s="41"/>
      <c r="X596" s="41"/>
      <c r="Y596" s="42"/>
    </row>
    <row r="597" spans="1:25" ht="22.8" x14ac:dyDescent="0.25">
      <c r="A597" s="36"/>
      <c r="B597" s="37"/>
      <c r="C597" s="38" t="s">
        <v>41</v>
      </c>
      <c r="D597" s="38"/>
      <c r="E597" s="38"/>
      <c r="F597" s="38" t="s">
        <v>621</v>
      </c>
      <c r="G597" s="38" t="s">
        <v>800</v>
      </c>
      <c r="H597" s="39">
        <v>38000</v>
      </c>
      <c r="I597" s="39">
        <v>0</v>
      </c>
      <c r="J597" s="39">
        <v>0</v>
      </c>
      <c r="K597" s="39">
        <v>38000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8"/>
      <c r="S597" s="40"/>
      <c r="T597" s="41"/>
      <c r="U597" s="41"/>
      <c r="V597" s="41"/>
      <c r="W597" s="41"/>
      <c r="X597" s="41"/>
      <c r="Y597" s="42"/>
    </row>
    <row r="598" spans="1:25" ht="22.8" x14ac:dyDescent="0.25">
      <c r="A598" s="28" t="s">
        <v>1331</v>
      </c>
      <c r="B598" s="29" t="s">
        <v>1332</v>
      </c>
      <c r="C598" s="30" t="s">
        <v>41</v>
      </c>
      <c r="D598" s="30" t="s">
        <v>185</v>
      </c>
      <c r="E598" s="30" t="s">
        <v>1333</v>
      </c>
      <c r="F598" s="30" t="s">
        <v>1265</v>
      </c>
      <c r="G598" s="30" t="s">
        <v>45</v>
      </c>
      <c r="H598" s="31">
        <v>45000</v>
      </c>
      <c r="I598" s="31">
        <v>45000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0</v>
      </c>
      <c r="P598" s="31">
        <v>45000</v>
      </c>
      <c r="Q598" s="31">
        <v>45000</v>
      </c>
      <c r="R598" s="30" t="s">
        <v>1334</v>
      </c>
      <c r="S598" s="32" t="s">
        <v>31</v>
      </c>
      <c r="T598" s="33" t="s">
        <v>33</v>
      </c>
      <c r="U598" s="33" t="s">
        <v>33</v>
      </c>
      <c r="V598" s="33" t="s">
        <v>33</v>
      </c>
      <c r="W598" s="33" t="s">
        <v>33</v>
      </c>
      <c r="X598" s="33" t="s">
        <v>33</v>
      </c>
      <c r="Y598" s="34" t="s">
        <v>33</v>
      </c>
    </row>
    <row r="599" spans="1:25" ht="22.8" x14ac:dyDescent="0.25">
      <c r="A599" s="28" t="s">
        <v>1335</v>
      </c>
      <c r="B599" s="29" t="s">
        <v>1336</v>
      </c>
      <c r="C599" s="30" t="s">
        <v>41</v>
      </c>
      <c r="D599" s="30" t="s">
        <v>185</v>
      </c>
      <c r="E599" s="30" t="s">
        <v>1310</v>
      </c>
      <c r="F599" s="30" t="s">
        <v>621</v>
      </c>
      <c r="G599" s="30" t="s">
        <v>45</v>
      </c>
      <c r="H599" s="31">
        <v>80000</v>
      </c>
      <c r="I599" s="31">
        <v>80000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60000</v>
      </c>
      <c r="Q599" s="31">
        <v>60000</v>
      </c>
      <c r="R599" s="30" t="s">
        <v>1334</v>
      </c>
      <c r="S599" s="32" t="s">
        <v>31</v>
      </c>
      <c r="T599" s="33" t="s">
        <v>69</v>
      </c>
      <c r="U599" s="33" t="s">
        <v>33</v>
      </c>
      <c r="V599" s="33" t="s">
        <v>69</v>
      </c>
      <c r="W599" s="33" t="s">
        <v>33</v>
      </c>
      <c r="X599" s="33" t="s">
        <v>33</v>
      </c>
      <c r="Y599" s="34" t="s">
        <v>33</v>
      </c>
    </row>
    <row r="600" spans="1:25" ht="24" x14ac:dyDescent="0.25">
      <c r="A600" s="7" t="s">
        <v>1337</v>
      </c>
      <c r="B600" s="8" t="s">
        <v>1338</v>
      </c>
      <c r="C600" s="9"/>
      <c r="D600" s="9" t="s">
        <v>797</v>
      </c>
      <c r="E600" s="9" t="s">
        <v>1339</v>
      </c>
      <c r="F600" s="9"/>
      <c r="G600" s="9"/>
      <c r="H600" s="10">
        <f t="shared" ref="H600:Q600" si="155">SUM(H601:H601)</f>
        <v>5603382.21</v>
      </c>
      <c r="I600" s="10">
        <f t="shared" si="155"/>
        <v>342341.15</v>
      </c>
      <c r="J600" s="10">
        <f t="shared" si="155"/>
        <v>0</v>
      </c>
      <c r="K600" s="10">
        <f t="shared" si="155"/>
        <v>5261041.0599999996</v>
      </c>
      <c r="L600" s="10">
        <f t="shared" si="155"/>
        <v>0</v>
      </c>
      <c r="M600" s="10">
        <f t="shared" si="155"/>
        <v>0</v>
      </c>
      <c r="N600" s="10">
        <f t="shared" si="155"/>
        <v>0</v>
      </c>
      <c r="O600" s="10">
        <f t="shared" si="155"/>
        <v>0</v>
      </c>
      <c r="P600" s="10">
        <f t="shared" si="155"/>
        <v>5550800</v>
      </c>
      <c r="Q600" s="10">
        <f t="shared" si="155"/>
        <v>2303918</v>
      </c>
      <c r="R600" s="9"/>
      <c r="S600" s="11"/>
      <c r="T600" s="12"/>
      <c r="U600" s="12"/>
      <c r="V600" s="12"/>
      <c r="W600" s="12"/>
      <c r="X600" s="12"/>
      <c r="Y600" s="13"/>
    </row>
    <row r="601" spans="1:25" ht="34.200000000000003" x14ac:dyDescent="0.25">
      <c r="A601" s="14" t="s">
        <v>1340</v>
      </c>
      <c r="B601" s="15" t="s">
        <v>1341</v>
      </c>
      <c r="C601" s="16"/>
      <c r="D601" s="16" t="s">
        <v>797</v>
      </c>
      <c r="E601" s="16" t="s">
        <v>1339</v>
      </c>
      <c r="F601" s="16"/>
      <c r="G601" s="16"/>
      <c r="H601" s="17">
        <f t="shared" ref="H601:Q601" si="156">H602+H641+H643+H703</f>
        <v>5603382.21</v>
      </c>
      <c r="I601" s="17">
        <f t="shared" si="156"/>
        <v>342341.15</v>
      </c>
      <c r="J601" s="17">
        <f t="shared" si="156"/>
        <v>0</v>
      </c>
      <c r="K601" s="17">
        <f t="shared" si="156"/>
        <v>5261041.0599999996</v>
      </c>
      <c r="L601" s="17">
        <f t="shared" si="156"/>
        <v>0</v>
      </c>
      <c r="M601" s="17">
        <f t="shared" si="156"/>
        <v>0</v>
      </c>
      <c r="N601" s="17">
        <f t="shared" si="156"/>
        <v>0</v>
      </c>
      <c r="O601" s="17">
        <f t="shared" si="156"/>
        <v>0</v>
      </c>
      <c r="P601" s="17">
        <f t="shared" si="156"/>
        <v>5550800</v>
      </c>
      <c r="Q601" s="17">
        <f t="shared" si="156"/>
        <v>2303918</v>
      </c>
      <c r="R601" s="16" t="s">
        <v>1342</v>
      </c>
      <c r="S601" s="18" t="s">
        <v>31</v>
      </c>
      <c r="T601" s="19" t="s">
        <v>1343</v>
      </c>
      <c r="U601" s="19" t="s">
        <v>33</v>
      </c>
      <c r="V601" s="19" t="s">
        <v>1343</v>
      </c>
      <c r="W601" s="19" t="s">
        <v>33</v>
      </c>
      <c r="X601" s="19" t="s">
        <v>33</v>
      </c>
      <c r="Y601" s="20" t="s">
        <v>33</v>
      </c>
    </row>
    <row r="602" spans="1:25" ht="22.8" x14ac:dyDescent="0.25">
      <c r="A602" s="21" t="s">
        <v>1344</v>
      </c>
      <c r="B602" s="22" t="s">
        <v>1345</v>
      </c>
      <c r="C602" s="23"/>
      <c r="D602" s="23" t="s">
        <v>797</v>
      </c>
      <c r="E602" s="23" t="s">
        <v>1339</v>
      </c>
      <c r="F602" s="23"/>
      <c r="G602" s="23"/>
      <c r="H602" s="24">
        <f>H603+H604+H605+H606+H607+H608+H609+H611+H612+H614+H616+H618+H620+H622+H624+H626+H628+H630+H631+H633+H634+H635+H636+H637+H638+H639+H640</f>
        <v>1960665.97</v>
      </c>
      <c r="I602" s="24">
        <f t="shared" ref="I602:Q602" si="157">I603+I604+I605+I606+I607+I608+I609+I611+I612+I614+I616+I618+I620+I622+I624+I626+I628+I630+I631+I633+I634+I635+I636+I637+I638+I639+I640</f>
        <v>0</v>
      </c>
      <c r="J602" s="24">
        <f t="shared" si="157"/>
        <v>0</v>
      </c>
      <c r="K602" s="24">
        <f t="shared" si="157"/>
        <v>1960665.97</v>
      </c>
      <c r="L602" s="24">
        <f t="shared" si="157"/>
        <v>0</v>
      </c>
      <c r="M602" s="24">
        <f t="shared" si="157"/>
        <v>0</v>
      </c>
      <c r="N602" s="24">
        <f t="shared" si="157"/>
        <v>0</v>
      </c>
      <c r="O602" s="24">
        <f t="shared" si="157"/>
        <v>0</v>
      </c>
      <c r="P602" s="24">
        <f t="shared" si="157"/>
        <v>1564460</v>
      </c>
      <c r="Q602" s="24">
        <f t="shared" si="157"/>
        <v>523918</v>
      </c>
      <c r="R602" s="23" t="s">
        <v>1346</v>
      </c>
      <c r="S602" s="25" t="s">
        <v>31</v>
      </c>
      <c r="T602" s="26" t="s">
        <v>1347</v>
      </c>
      <c r="U602" s="26" t="s">
        <v>33</v>
      </c>
      <c r="V602" s="26" t="s">
        <v>1348</v>
      </c>
      <c r="W602" s="26" t="s">
        <v>33</v>
      </c>
      <c r="X602" s="26" t="s">
        <v>33</v>
      </c>
      <c r="Y602" s="27" t="s">
        <v>33</v>
      </c>
    </row>
    <row r="603" spans="1:25" ht="22.8" x14ac:dyDescent="0.25">
      <c r="A603" s="36"/>
      <c r="B603" s="37"/>
      <c r="C603" s="38"/>
      <c r="D603" s="38"/>
      <c r="E603" s="38"/>
      <c r="F603" s="38"/>
      <c r="G603" s="38"/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8" t="s">
        <v>1349</v>
      </c>
      <c r="S603" s="40" t="s">
        <v>37</v>
      </c>
      <c r="T603" s="41" t="s">
        <v>33</v>
      </c>
      <c r="U603" s="41" t="s">
        <v>33</v>
      </c>
      <c r="V603" s="41" t="s">
        <v>33</v>
      </c>
      <c r="W603" s="41" t="s">
        <v>33</v>
      </c>
      <c r="X603" s="41" t="s">
        <v>33</v>
      </c>
      <c r="Y603" s="42" t="s">
        <v>33</v>
      </c>
    </row>
    <row r="604" spans="1:25" ht="34.200000000000003" x14ac:dyDescent="0.25">
      <c r="A604" s="28" t="s">
        <v>1350</v>
      </c>
      <c r="B604" s="29" t="s">
        <v>1351</v>
      </c>
      <c r="C604" s="30" t="s">
        <v>41</v>
      </c>
      <c r="D604" s="30" t="s">
        <v>797</v>
      </c>
      <c r="E604" s="30" t="s">
        <v>1241</v>
      </c>
      <c r="F604" s="30" t="s">
        <v>1242</v>
      </c>
      <c r="G604" s="30" t="s">
        <v>45</v>
      </c>
      <c r="H604" s="31">
        <v>5000</v>
      </c>
      <c r="I604" s="31">
        <v>0</v>
      </c>
      <c r="J604" s="31">
        <v>0</v>
      </c>
      <c r="K604" s="31">
        <v>5000</v>
      </c>
      <c r="L604" s="31">
        <v>0</v>
      </c>
      <c r="M604" s="31">
        <v>0</v>
      </c>
      <c r="N604" s="31">
        <v>0</v>
      </c>
      <c r="O604" s="31">
        <v>0</v>
      </c>
      <c r="P604" s="31">
        <v>5000</v>
      </c>
      <c r="Q604" s="31">
        <v>0</v>
      </c>
      <c r="R604" s="30" t="s">
        <v>1352</v>
      </c>
      <c r="S604" s="32" t="s">
        <v>31</v>
      </c>
      <c r="T604" s="33" t="s">
        <v>69</v>
      </c>
      <c r="U604" s="33" t="s">
        <v>33</v>
      </c>
      <c r="V604" s="33" t="s">
        <v>33</v>
      </c>
      <c r="W604" s="33" t="s">
        <v>33</v>
      </c>
      <c r="X604" s="33" t="s">
        <v>33</v>
      </c>
      <c r="Y604" s="34" t="s">
        <v>33</v>
      </c>
    </row>
    <row r="605" spans="1:25" ht="34.200000000000003" x14ac:dyDescent="0.25">
      <c r="A605" s="28" t="s">
        <v>1353</v>
      </c>
      <c r="B605" s="29" t="s">
        <v>1354</v>
      </c>
      <c r="C605" s="30"/>
      <c r="D605" s="30" t="s">
        <v>797</v>
      </c>
      <c r="E605" s="30" t="s">
        <v>1355</v>
      </c>
      <c r="F605" s="30"/>
      <c r="G605" s="30"/>
      <c r="H605" s="31">
        <v>0</v>
      </c>
      <c r="I605" s="31">
        <v>0</v>
      </c>
      <c r="J605" s="31">
        <v>0</v>
      </c>
      <c r="K605" s="31">
        <v>0</v>
      </c>
      <c r="L605" s="31">
        <v>0</v>
      </c>
      <c r="M605" s="31">
        <v>0</v>
      </c>
      <c r="N605" s="31">
        <v>0</v>
      </c>
      <c r="O605" s="31">
        <v>0</v>
      </c>
      <c r="P605" s="31">
        <v>0</v>
      </c>
      <c r="Q605" s="31">
        <v>0</v>
      </c>
      <c r="R605" s="30" t="s">
        <v>1356</v>
      </c>
      <c r="S605" s="32" t="s">
        <v>1357</v>
      </c>
      <c r="T605" s="33" t="s">
        <v>33</v>
      </c>
      <c r="U605" s="33" t="s">
        <v>33</v>
      </c>
      <c r="V605" s="33" t="s">
        <v>33</v>
      </c>
      <c r="W605" s="33" t="s">
        <v>33</v>
      </c>
      <c r="X605" s="33" t="s">
        <v>1358</v>
      </c>
      <c r="Y605" s="34" t="s">
        <v>33</v>
      </c>
    </row>
    <row r="606" spans="1:25" ht="45.6" x14ac:dyDescent="0.25">
      <c r="A606" s="28" t="s">
        <v>1359</v>
      </c>
      <c r="B606" s="29" t="s">
        <v>1360</v>
      </c>
      <c r="C606" s="30" t="s">
        <v>41</v>
      </c>
      <c r="D606" s="30" t="s">
        <v>1001</v>
      </c>
      <c r="E606" s="30" t="s">
        <v>1361</v>
      </c>
      <c r="F606" s="30" t="s">
        <v>1242</v>
      </c>
      <c r="G606" s="30" t="s">
        <v>800</v>
      </c>
      <c r="H606" s="31">
        <v>0</v>
      </c>
      <c r="I606" s="31">
        <v>0</v>
      </c>
      <c r="J606" s="31">
        <v>0</v>
      </c>
      <c r="K606" s="31">
        <v>0</v>
      </c>
      <c r="L606" s="31">
        <v>0</v>
      </c>
      <c r="M606" s="31">
        <v>0</v>
      </c>
      <c r="N606" s="31">
        <v>0</v>
      </c>
      <c r="O606" s="31">
        <v>0</v>
      </c>
      <c r="P606" s="31">
        <v>100000</v>
      </c>
      <c r="Q606" s="31">
        <v>283434</v>
      </c>
      <c r="R606" s="30" t="s">
        <v>1362</v>
      </c>
      <c r="S606" s="32" t="s">
        <v>37</v>
      </c>
      <c r="T606" s="33" t="s">
        <v>83</v>
      </c>
      <c r="U606" s="33" t="s">
        <v>33</v>
      </c>
      <c r="V606" s="33" t="s">
        <v>33</v>
      </c>
      <c r="W606" s="33" t="s">
        <v>33</v>
      </c>
      <c r="X606" s="33" t="s">
        <v>33</v>
      </c>
      <c r="Y606" s="34" t="s">
        <v>33</v>
      </c>
    </row>
    <row r="607" spans="1:25" ht="22.8" x14ac:dyDescent="0.25">
      <c r="A607" s="28" t="s">
        <v>1363</v>
      </c>
      <c r="B607" s="29" t="s">
        <v>1364</v>
      </c>
      <c r="C607" s="30"/>
      <c r="D607" s="30" t="s">
        <v>797</v>
      </c>
      <c r="E607" s="30" t="s">
        <v>1241</v>
      </c>
      <c r="F607" s="30"/>
      <c r="G607" s="30"/>
      <c r="H607" s="31">
        <v>0</v>
      </c>
      <c r="I607" s="31">
        <v>0</v>
      </c>
      <c r="J607" s="31">
        <v>0</v>
      </c>
      <c r="K607" s="31">
        <v>0</v>
      </c>
      <c r="L607" s="31">
        <v>0</v>
      </c>
      <c r="M607" s="31">
        <v>0</v>
      </c>
      <c r="N607" s="31">
        <v>0</v>
      </c>
      <c r="O607" s="31">
        <v>0</v>
      </c>
      <c r="P607" s="31">
        <v>0</v>
      </c>
      <c r="Q607" s="31">
        <v>0</v>
      </c>
      <c r="R607" s="30" t="s">
        <v>1365</v>
      </c>
      <c r="S607" s="32" t="s">
        <v>1357</v>
      </c>
      <c r="T607" s="33" t="s">
        <v>33</v>
      </c>
      <c r="U607" s="33" t="s">
        <v>33</v>
      </c>
      <c r="V607" s="33" t="s">
        <v>33</v>
      </c>
      <c r="W607" s="33" t="s">
        <v>33</v>
      </c>
      <c r="X607" s="33" t="s">
        <v>1366</v>
      </c>
      <c r="Y607" s="34" t="s">
        <v>33</v>
      </c>
    </row>
    <row r="608" spans="1:25" ht="22.8" x14ac:dyDescent="0.25">
      <c r="A608" s="28" t="s">
        <v>1367</v>
      </c>
      <c r="B608" s="29" t="s">
        <v>1368</v>
      </c>
      <c r="C608" s="30"/>
      <c r="D608" s="30" t="s">
        <v>797</v>
      </c>
      <c r="E608" s="30" t="s">
        <v>1369</v>
      </c>
      <c r="F608" s="30"/>
      <c r="G608" s="30"/>
      <c r="H608" s="31">
        <v>0</v>
      </c>
      <c r="I608" s="31">
        <v>0</v>
      </c>
      <c r="J608" s="31">
        <v>0</v>
      </c>
      <c r="K608" s="31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0</v>
      </c>
      <c r="Q608" s="31">
        <v>0</v>
      </c>
      <c r="R608" s="30" t="s">
        <v>1370</v>
      </c>
      <c r="S608" s="32" t="s">
        <v>1357</v>
      </c>
      <c r="T608" s="33" t="s">
        <v>33</v>
      </c>
      <c r="U608" s="33" t="s">
        <v>33</v>
      </c>
      <c r="V608" s="33" t="s">
        <v>33</v>
      </c>
      <c r="W608" s="33" t="s">
        <v>33</v>
      </c>
      <c r="X608" s="33" t="s">
        <v>33</v>
      </c>
      <c r="Y608" s="34" t="s">
        <v>33</v>
      </c>
    </row>
    <row r="609" spans="1:25" ht="34.200000000000003" x14ac:dyDescent="0.25">
      <c r="A609" s="28" t="s">
        <v>1371</v>
      </c>
      <c r="B609" s="29" t="s">
        <v>1372</v>
      </c>
      <c r="C609" s="30"/>
      <c r="D609" s="30" t="s">
        <v>797</v>
      </c>
      <c r="E609" s="30" t="s">
        <v>1373</v>
      </c>
      <c r="F609" s="30"/>
      <c r="G609" s="30"/>
      <c r="H609" s="35">
        <f t="shared" ref="H609:Q609" si="158">SUM(H610:H610)</f>
        <v>138540</v>
      </c>
      <c r="I609" s="35">
        <f t="shared" si="158"/>
        <v>0</v>
      </c>
      <c r="J609" s="35">
        <f t="shared" si="158"/>
        <v>0</v>
      </c>
      <c r="K609" s="35">
        <f t="shared" si="158"/>
        <v>138540</v>
      </c>
      <c r="L609" s="35">
        <f t="shared" si="158"/>
        <v>0</v>
      </c>
      <c r="M609" s="35">
        <f t="shared" si="158"/>
        <v>0</v>
      </c>
      <c r="N609" s="35">
        <f t="shared" si="158"/>
        <v>0</v>
      </c>
      <c r="O609" s="35">
        <f t="shared" si="158"/>
        <v>0</v>
      </c>
      <c r="P609" s="35">
        <f t="shared" si="158"/>
        <v>111460</v>
      </c>
      <c r="Q609" s="35">
        <f t="shared" si="158"/>
        <v>0</v>
      </c>
      <c r="R609" s="30" t="s">
        <v>1374</v>
      </c>
      <c r="S609" s="32" t="s">
        <v>1375</v>
      </c>
      <c r="T609" s="33" t="s">
        <v>1376</v>
      </c>
      <c r="U609" s="33" t="s">
        <v>33</v>
      </c>
      <c r="V609" s="33" t="s">
        <v>33</v>
      </c>
      <c r="W609" s="33" t="s">
        <v>33</v>
      </c>
      <c r="X609" s="33" t="s">
        <v>33</v>
      </c>
      <c r="Y609" s="34" t="s">
        <v>33</v>
      </c>
    </row>
    <row r="610" spans="1:25" ht="22.8" x14ac:dyDescent="0.25">
      <c r="A610" s="36"/>
      <c r="B610" s="37"/>
      <c r="C610" s="38" t="s">
        <v>41</v>
      </c>
      <c r="D610" s="38"/>
      <c r="E610" s="38"/>
      <c r="F610" s="38" t="s">
        <v>1242</v>
      </c>
      <c r="G610" s="38" t="s">
        <v>800</v>
      </c>
      <c r="H610" s="39">
        <v>138540</v>
      </c>
      <c r="I610" s="39">
        <v>0</v>
      </c>
      <c r="J610" s="39">
        <v>0</v>
      </c>
      <c r="K610" s="39">
        <v>138540</v>
      </c>
      <c r="L610" s="39">
        <v>0</v>
      </c>
      <c r="M610" s="39">
        <v>0</v>
      </c>
      <c r="N610" s="39">
        <v>0</v>
      </c>
      <c r="O610" s="39">
        <v>0</v>
      </c>
      <c r="P610" s="39">
        <v>111460</v>
      </c>
      <c r="Q610" s="39">
        <v>0</v>
      </c>
      <c r="R610" s="38"/>
      <c r="S610" s="40"/>
      <c r="T610" s="41"/>
      <c r="U610" s="41"/>
      <c r="V610" s="41"/>
      <c r="W610" s="41"/>
      <c r="X610" s="41"/>
      <c r="Y610" s="42"/>
    </row>
    <row r="611" spans="1:25" ht="34.200000000000003" x14ac:dyDescent="0.25">
      <c r="A611" s="28" t="s">
        <v>1377</v>
      </c>
      <c r="B611" s="29" t="s">
        <v>1378</v>
      </c>
      <c r="C611" s="30" t="s">
        <v>41</v>
      </c>
      <c r="D611" s="30" t="s">
        <v>797</v>
      </c>
      <c r="E611" s="30" t="s">
        <v>1241</v>
      </c>
      <c r="F611" s="30" t="s">
        <v>1242</v>
      </c>
      <c r="G611" s="30" t="s">
        <v>45</v>
      </c>
      <c r="H611" s="31">
        <v>0</v>
      </c>
      <c r="I611" s="31">
        <v>0</v>
      </c>
      <c r="J611" s="31">
        <v>0</v>
      </c>
      <c r="K611" s="31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0</v>
      </c>
      <c r="R611" s="30" t="s">
        <v>1379</v>
      </c>
      <c r="S611" s="32" t="s">
        <v>1247</v>
      </c>
      <c r="T611" s="33" t="s">
        <v>33</v>
      </c>
      <c r="U611" s="33" t="s">
        <v>33</v>
      </c>
      <c r="V611" s="33" t="s">
        <v>33</v>
      </c>
      <c r="W611" s="33" t="s">
        <v>33</v>
      </c>
      <c r="X611" s="33" t="s">
        <v>33</v>
      </c>
      <c r="Y611" s="34" t="s">
        <v>33</v>
      </c>
    </row>
    <row r="612" spans="1:25" ht="22.8" x14ac:dyDescent="0.25">
      <c r="A612" s="28" t="s">
        <v>1380</v>
      </c>
      <c r="B612" s="29" t="s">
        <v>1381</v>
      </c>
      <c r="C612" s="30"/>
      <c r="D612" s="30" t="s">
        <v>797</v>
      </c>
      <c r="E612" s="30" t="s">
        <v>1241</v>
      </c>
      <c r="F612" s="30"/>
      <c r="G612" s="30"/>
      <c r="H612" s="35">
        <f t="shared" ref="H612:Q612" si="159">SUM(H613:H613)</f>
        <v>60000</v>
      </c>
      <c r="I612" s="35">
        <f t="shared" si="159"/>
        <v>0</v>
      </c>
      <c r="J612" s="35">
        <f t="shared" si="159"/>
        <v>0</v>
      </c>
      <c r="K612" s="35">
        <f t="shared" si="159"/>
        <v>60000</v>
      </c>
      <c r="L612" s="35">
        <f t="shared" si="159"/>
        <v>0</v>
      </c>
      <c r="M612" s="35">
        <f t="shared" si="159"/>
        <v>0</v>
      </c>
      <c r="N612" s="35">
        <f t="shared" si="159"/>
        <v>0</v>
      </c>
      <c r="O612" s="35">
        <f t="shared" si="159"/>
        <v>0</v>
      </c>
      <c r="P612" s="35">
        <f t="shared" si="159"/>
        <v>0</v>
      </c>
      <c r="Q612" s="35">
        <f t="shared" si="159"/>
        <v>0</v>
      </c>
      <c r="R612" s="30" t="s">
        <v>1382</v>
      </c>
      <c r="S612" s="32" t="s">
        <v>1247</v>
      </c>
      <c r="T612" s="33" t="s">
        <v>33</v>
      </c>
      <c r="U612" s="33" t="s">
        <v>33</v>
      </c>
      <c r="V612" s="33" t="s">
        <v>33</v>
      </c>
      <c r="W612" s="33" t="s">
        <v>33</v>
      </c>
      <c r="X612" s="33" t="s">
        <v>33</v>
      </c>
      <c r="Y612" s="34" t="s">
        <v>33</v>
      </c>
    </row>
    <row r="613" spans="1:25" ht="22.8" x14ac:dyDescent="0.25">
      <c r="A613" s="36"/>
      <c r="B613" s="37"/>
      <c r="C613" s="38" t="s">
        <v>41</v>
      </c>
      <c r="D613" s="38"/>
      <c r="E613" s="38"/>
      <c r="F613" s="38" t="s">
        <v>1242</v>
      </c>
      <c r="G613" s="38" t="s">
        <v>1243</v>
      </c>
      <c r="H613" s="39">
        <v>60000</v>
      </c>
      <c r="I613" s="39">
        <v>0</v>
      </c>
      <c r="J613" s="39">
        <v>0</v>
      </c>
      <c r="K613" s="39">
        <v>60000</v>
      </c>
      <c r="L613" s="39">
        <v>0</v>
      </c>
      <c r="M613" s="39">
        <v>0</v>
      </c>
      <c r="N613" s="39">
        <v>0</v>
      </c>
      <c r="O613" s="39">
        <v>0</v>
      </c>
      <c r="P613" s="39">
        <v>0</v>
      </c>
      <c r="Q613" s="39">
        <v>0</v>
      </c>
      <c r="R613" s="38"/>
      <c r="S613" s="40"/>
      <c r="T613" s="41"/>
      <c r="U613" s="41"/>
      <c r="V613" s="41"/>
      <c r="W613" s="41"/>
      <c r="X613" s="41"/>
      <c r="Y613" s="42"/>
    </row>
    <row r="614" spans="1:25" ht="34.200000000000003" x14ac:dyDescent="0.25">
      <c r="A614" s="28" t="s">
        <v>1383</v>
      </c>
      <c r="B614" s="29" t="s">
        <v>1384</v>
      </c>
      <c r="C614" s="30" t="s">
        <v>41</v>
      </c>
      <c r="D614" s="30" t="s">
        <v>797</v>
      </c>
      <c r="E614" s="30" t="s">
        <v>1373</v>
      </c>
      <c r="F614" s="30" t="s">
        <v>1242</v>
      </c>
      <c r="G614" s="30" t="s">
        <v>45</v>
      </c>
      <c r="H614" s="35">
        <f>SUM(H615:H615)+2125.97</f>
        <v>2125.9699999999998</v>
      </c>
      <c r="I614" s="35">
        <f>SUM(I615:I615)</f>
        <v>0</v>
      </c>
      <c r="J614" s="35">
        <f>SUM(J615:J615)</f>
        <v>0</v>
      </c>
      <c r="K614" s="35">
        <f>SUM(K615:K615)+2125.97</f>
        <v>2125.9699999999998</v>
      </c>
      <c r="L614" s="35">
        <f>SUM(L615:L615)</f>
        <v>0</v>
      </c>
      <c r="M614" s="35">
        <f>SUM(M615:M615)</f>
        <v>0</v>
      </c>
      <c r="N614" s="35">
        <f>SUM(N615:N615)</f>
        <v>0</v>
      </c>
      <c r="O614" s="35">
        <f>SUM(O615:O615)</f>
        <v>0</v>
      </c>
      <c r="P614" s="35">
        <f>SUM(P615:P615)</f>
        <v>0</v>
      </c>
      <c r="Q614" s="35">
        <f>SUM(Q615:Q615)+484</f>
        <v>484</v>
      </c>
      <c r="R614" s="30" t="s">
        <v>1385</v>
      </c>
      <c r="S614" s="32" t="s">
        <v>37</v>
      </c>
      <c r="T614" s="33" t="s">
        <v>83</v>
      </c>
      <c r="U614" s="33" t="s">
        <v>33</v>
      </c>
      <c r="V614" s="33" t="s">
        <v>33</v>
      </c>
      <c r="W614" s="33" t="s">
        <v>33</v>
      </c>
      <c r="X614" s="33" t="s">
        <v>33</v>
      </c>
      <c r="Y614" s="34" t="s">
        <v>33</v>
      </c>
    </row>
    <row r="615" spans="1:25" ht="22.8" x14ac:dyDescent="0.25">
      <c r="A615" s="36"/>
      <c r="B615" s="37"/>
      <c r="C615" s="38"/>
      <c r="D615" s="38"/>
      <c r="E615" s="38"/>
      <c r="F615" s="38"/>
      <c r="G615" s="38"/>
      <c r="H615" s="39">
        <v>0</v>
      </c>
      <c r="I615" s="39">
        <v>0</v>
      </c>
      <c r="J615" s="39">
        <v>0</v>
      </c>
      <c r="K615" s="39">
        <v>0</v>
      </c>
      <c r="L615" s="39">
        <v>0</v>
      </c>
      <c r="M615" s="39">
        <v>0</v>
      </c>
      <c r="N615" s="39">
        <v>0</v>
      </c>
      <c r="O615" s="39">
        <v>0</v>
      </c>
      <c r="P615" s="39">
        <v>0</v>
      </c>
      <c r="Q615" s="39">
        <v>0</v>
      </c>
      <c r="R615" s="38" t="s">
        <v>1386</v>
      </c>
      <c r="S615" s="40" t="s">
        <v>1247</v>
      </c>
      <c r="T615" s="41" t="s">
        <v>33</v>
      </c>
      <c r="U615" s="41" t="s">
        <v>33</v>
      </c>
      <c r="V615" s="41" t="s">
        <v>33</v>
      </c>
      <c r="W615" s="41" t="s">
        <v>33</v>
      </c>
      <c r="X615" s="41" t="s">
        <v>33</v>
      </c>
      <c r="Y615" s="42" t="s">
        <v>33</v>
      </c>
    </row>
    <row r="616" spans="1:25" ht="22.8" x14ac:dyDescent="0.25">
      <c r="A616" s="28" t="s">
        <v>1387</v>
      </c>
      <c r="B616" s="29" t="s">
        <v>1388</v>
      </c>
      <c r="C616" s="30"/>
      <c r="D616" s="30" t="s">
        <v>797</v>
      </c>
      <c r="E616" s="30" t="s">
        <v>1373</v>
      </c>
      <c r="F616" s="30"/>
      <c r="G616" s="30"/>
      <c r="H616" s="35">
        <f t="shared" ref="H616:Q616" si="160">SUM(H617:H617)</f>
        <v>80000</v>
      </c>
      <c r="I616" s="35">
        <f t="shared" si="160"/>
        <v>0</v>
      </c>
      <c r="J616" s="35">
        <f t="shared" si="160"/>
        <v>0</v>
      </c>
      <c r="K616" s="35">
        <f t="shared" si="160"/>
        <v>80000</v>
      </c>
      <c r="L616" s="35">
        <f t="shared" si="160"/>
        <v>0</v>
      </c>
      <c r="M616" s="35">
        <f t="shared" si="160"/>
        <v>0</v>
      </c>
      <c r="N616" s="35">
        <f t="shared" si="160"/>
        <v>0</v>
      </c>
      <c r="O616" s="35">
        <f t="shared" si="160"/>
        <v>0</v>
      </c>
      <c r="P616" s="35">
        <f t="shared" si="160"/>
        <v>0</v>
      </c>
      <c r="Q616" s="35">
        <f t="shared" si="160"/>
        <v>0</v>
      </c>
      <c r="R616" s="30" t="s">
        <v>1389</v>
      </c>
      <c r="S616" s="32" t="s">
        <v>1247</v>
      </c>
      <c r="T616" s="33" t="s">
        <v>1390</v>
      </c>
      <c r="U616" s="33" t="s">
        <v>33</v>
      </c>
      <c r="V616" s="33" t="s">
        <v>33</v>
      </c>
      <c r="W616" s="33" t="s">
        <v>33</v>
      </c>
      <c r="X616" s="33" t="s">
        <v>33</v>
      </c>
      <c r="Y616" s="34" t="s">
        <v>33</v>
      </c>
    </row>
    <row r="617" spans="1:25" ht="22.8" x14ac:dyDescent="0.25">
      <c r="A617" s="36"/>
      <c r="B617" s="37"/>
      <c r="C617" s="38" t="s">
        <v>41</v>
      </c>
      <c r="D617" s="38"/>
      <c r="E617" s="38"/>
      <c r="F617" s="38" t="s">
        <v>1242</v>
      </c>
      <c r="G617" s="38" t="s">
        <v>1243</v>
      </c>
      <c r="H617" s="39">
        <v>80000</v>
      </c>
      <c r="I617" s="39">
        <v>0</v>
      </c>
      <c r="J617" s="39">
        <v>0</v>
      </c>
      <c r="K617" s="39">
        <v>80000</v>
      </c>
      <c r="L617" s="39">
        <v>0</v>
      </c>
      <c r="M617" s="39">
        <v>0</v>
      </c>
      <c r="N617" s="39">
        <v>0</v>
      </c>
      <c r="O617" s="39">
        <v>0</v>
      </c>
      <c r="P617" s="39">
        <v>0</v>
      </c>
      <c r="Q617" s="39">
        <v>0</v>
      </c>
      <c r="R617" s="38"/>
      <c r="S617" s="40"/>
      <c r="T617" s="41"/>
      <c r="U617" s="41"/>
      <c r="V617" s="41"/>
      <c r="W617" s="41"/>
      <c r="X617" s="41"/>
      <c r="Y617" s="42"/>
    </row>
    <row r="618" spans="1:25" ht="34.200000000000003" x14ac:dyDescent="0.25">
      <c r="A618" s="28" t="s">
        <v>1391</v>
      </c>
      <c r="B618" s="29" t="s">
        <v>1392</v>
      </c>
      <c r="C618" s="30"/>
      <c r="D618" s="30" t="s">
        <v>797</v>
      </c>
      <c r="E618" s="30" t="s">
        <v>1373</v>
      </c>
      <c r="F618" s="30"/>
      <c r="G618" s="30"/>
      <c r="H618" s="35">
        <f t="shared" ref="H618:Q618" si="161">SUM(H619:H619)</f>
        <v>280000</v>
      </c>
      <c r="I618" s="35">
        <f t="shared" si="161"/>
        <v>0</v>
      </c>
      <c r="J618" s="35">
        <f t="shared" si="161"/>
        <v>0</v>
      </c>
      <c r="K618" s="35">
        <f t="shared" si="161"/>
        <v>280000</v>
      </c>
      <c r="L618" s="35">
        <f t="shared" si="161"/>
        <v>0</v>
      </c>
      <c r="M618" s="35">
        <f t="shared" si="161"/>
        <v>0</v>
      </c>
      <c r="N618" s="35">
        <f t="shared" si="161"/>
        <v>0</v>
      </c>
      <c r="O618" s="35">
        <f t="shared" si="161"/>
        <v>0</v>
      </c>
      <c r="P618" s="35">
        <f t="shared" si="161"/>
        <v>0</v>
      </c>
      <c r="Q618" s="35">
        <f t="shared" si="161"/>
        <v>0</v>
      </c>
      <c r="R618" s="30" t="s">
        <v>1393</v>
      </c>
      <c r="S618" s="32" t="s">
        <v>1247</v>
      </c>
      <c r="T618" s="33" t="s">
        <v>1394</v>
      </c>
      <c r="U618" s="33" t="s">
        <v>33</v>
      </c>
      <c r="V618" s="33" t="s">
        <v>33</v>
      </c>
      <c r="W618" s="33" t="s">
        <v>33</v>
      </c>
      <c r="X618" s="33" t="s">
        <v>33</v>
      </c>
      <c r="Y618" s="34" t="s">
        <v>33</v>
      </c>
    </row>
    <row r="619" spans="1:25" ht="22.8" x14ac:dyDescent="0.25">
      <c r="A619" s="36"/>
      <c r="B619" s="37"/>
      <c r="C619" s="38" t="s">
        <v>41</v>
      </c>
      <c r="D619" s="38"/>
      <c r="E619" s="38"/>
      <c r="F619" s="38" t="s">
        <v>1242</v>
      </c>
      <c r="G619" s="38" t="s">
        <v>1243</v>
      </c>
      <c r="H619" s="39">
        <v>280000</v>
      </c>
      <c r="I619" s="39">
        <v>0</v>
      </c>
      <c r="J619" s="39">
        <v>0</v>
      </c>
      <c r="K619" s="39">
        <v>280000</v>
      </c>
      <c r="L619" s="39">
        <v>0</v>
      </c>
      <c r="M619" s="39">
        <v>0</v>
      </c>
      <c r="N619" s="39">
        <v>0</v>
      </c>
      <c r="O619" s="39">
        <v>0</v>
      </c>
      <c r="P619" s="39">
        <v>0</v>
      </c>
      <c r="Q619" s="39">
        <v>0</v>
      </c>
      <c r="R619" s="38"/>
      <c r="S619" s="40"/>
      <c r="T619" s="41"/>
      <c r="U619" s="41"/>
      <c r="V619" s="41"/>
      <c r="W619" s="41"/>
      <c r="X619" s="41"/>
      <c r="Y619" s="42"/>
    </row>
    <row r="620" spans="1:25" ht="22.8" x14ac:dyDescent="0.25">
      <c r="A620" s="28" t="s">
        <v>1395</v>
      </c>
      <c r="B620" s="29" t="s">
        <v>1396</v>
      </c>
      <c r="C620" s="30"/>
      <c r="D620" s="30" t="s">
        <v>797</v>
      </c>
      <c r="E620" s="30" t="s">
        <v>1373</v>
      </c>
      <c r="F620" s="30"/>
      <c r="G620" s="30"/>
      <c r="H620" s="35">
        <f t="shared" ref="H620:Q620" si="162">SUM(H621:H621)</f>
        <v>135000</v>
      </c>
      <c r="I620" s="35">
        <f t="shared" si="162"/>
        <v>0</v>
      </c>
      <c r="J620" s="35">
        <f t="shared" si="162"/>
        <v>0</v>
      </c>
      <c r="K620" s="35">
        <f t="shared" si="162"/>
        <v>135000</v>
      </c>
      <c r="L620" s="35">
        <f t="shared" si="162"/>
        <v>0</v>
      </c>
      <c r="M620" s="35">
        <f t="shared" si="162"/>
        <v>0</v>
      </c>
      <c r="N620" s="35">
        <f t="shared" si="162"/>
        <v>0</v>
      </c>
      <c r="O620" s="35">
        <f t="shared" si="162"/>
        <v>0</v>
      </c>
      <c r="P620" s="35">
        <f t="shared" si="162"/>
        <v>0</v>
      </c>
      <c r="Q620" s="35">
        <f t="shared" si="162"/>
        <v>0</v>
      </c>
      <c r="R620" s="30" t="s">
        <v>1397</v>
      </c>
      <c r="S620" s="32" t="s">
        <v>1247</v>
      </c>
      <c r="T620" s="33" t="s">
        <v>1398</v>
      </c>
      <c r="U620" s="33" t="s">
        <v>33</v>
      </c>
      <c r="V620" s="33" t="s">
        <v>33</v>
      </c>
      <c r="W620" s="33" t="s">
        <v>33</v>
      </c>
      <c r="X620" s="33" t="s">
        <v>33</v>
      </c>
      <c r="Y620" s="34" t="s">
        <v>33</v>
      </c>
    </row>
    <row r="621" spans="1:25" ht="22.8" x14ac:dyDescent="0.25">
      <c r="A621" s="36"/>
      <c r="B621" s="37"/>
      <c r="C621" s="38" t="s">
        <v>41</v>
      </c>
      <c r="D621" s="38"/>
      <c r="E621" s="38"/>
      <c r="F621" s="38" t="s">
        <v>1242</v>
      </c>
      <c r="G621" s="38" t="s">
        <v>1243</v>
      </c>
      <c r="H621" s="39">
        <v>135000</v>
      </c>
      <c r="I621" s="39">
        <v>0</v>
      </c>
      <c r="J621" s="39">
        <v>0</v>
      </c>
      <c r="K621" s="39">
        <v>135000</v>
      </c>
      <c r="L621" s="39">
        <v>0</v>
      </c>
      <c r="M621" s="39">
        <v>0</v>
      </c>
      <c r="N621" s="39">
        <v>0</v>
      </c>
      <c r="O621" s="39">
        <v>0</v>
      </c>
      <c r="P621" s="39">
        <v>0</v>
      </c>
      <c r="Q621" s="39">
        <v>0</v>
      </c>
      <c r="R621" s="38"/>
      <c r="S621" s="40"/>
      <c r="T621" s="41"/>
      <c r="U621" s="41"/>
      <c r="V621" s="41"/>
      <c r="W621" s="41"/>
      <c r="X621" s="41"/>
      <c r="Y621" s="42"/>
    </row>
    <row r="622" spans="1:25" ht="22.8" x14ac:dyDescent="0.25">
      <c r="A622" s="28" t="s">
        <v>1399</v>
      </c>
      <c r="B622" s="29" t="s">
        <v>1400</v>
      </c>
      <c r="C622" s="30"/>
      <c r="D622" s="30" t="s">
        <v>797</v>
      </c>
      <c r="E622" s="30" t="s">
        <v>1241</v>
      </c>
      <c r="F622" s="30"/>
      <c r="G622" s="30"/>
      <c r="H622" s="35">
        <f t="shared" ref="H622:Q622" si="163">SUM(H623:H623)</f>
        <v>130000</v>
      </c>
      <c r="I622" s="35">
        <f t="shared" si="163"/>
        <v>0</v>
      </c>
      <c r="J622" s="35">
        <f t="shared" si="163"/>
        <v>0</v>
      </c>
      <c r="K622" s="35">
        <f t="shared" si="163"/>
        <v>130000</v>
      </c>
      <c r="L622" s="35">
        <f t="shared" si="163"/>
        <v>0</v>
      </c>
      <c r="M622" s="35">
        <f t="shared" si="163"/>
        <v>0</v>
      </c>
      <c r="N622" s="35">
        <f t="shared" si="163"/>
        <v>0</v>
      </c>
      <c r="O622" s="35">
        <f t="shared" si="163"/>
        <v>0</v>
      </c>
      <c r="P622" s="35">
        <f t="shared" si="163"/>
        <v>0</v>
      </c>
      <c r="Q622" s="35">
        <f t="shared" si="163"/>
        <v>0</v>
      </c>
      <c r="R622" s="30" t="s">
        <v>1401</v>
      </c>
      <c r="S622" s="32" t="s">
        <v>1247</v>
      </c>
      <c r="T622" s="33" t="s">
        <v>33</v>
      </c>
      <c r="U622" s="33" t="s">
        <v>33</v>
      </c>
      <c r="V622" s="33" t="s">
        <v>33</v>
      </c>
      <c r="W622" s="33" t="s">
        <v>33</v>
      </c>
      <c r="X622" s="33" t="s">
        <v>33</v>
      </c>
      <c r="Y622" s="34" t="s">
        <v>33</v>
      </c>
    </row>
    <row r="623" spans="1:25" ht="22.8" x14ac:dyDescent="0.25">
      <c r="A623" s="36"/>
      <c r="B623" s="37"/>
      <c r="C623" s="38" t="s">
        <v>41</v>
      </c>
      <c r="D623" s="38"/>
      <c r="E623" s="38"/>
      <c r="F623" s="38" t="s">
        <v>1242</v>
      </c>
      <c r="G623" s="38" t="s">
        <v>1243</v>
      </c>
      <c r="H623" s="39">
        <v>130000</v>
      </c>
      <c r="I623" s="39">
        <v>0</v>
      </c>
      <c r="J623" s="39">
        <v>0</v>
      </c>
      <c r="K623" s="39">
        <v>130000</v>
      </c>
      <c r="L623" s="39">
        <v>0</v>
      </c>
      <c r="M623" s="39">
        <v>0</v>
      </c>
      <c r="N623" s="39">
        <v>0</v>
      </c>
      <c r="O623" s="39">
        <v>0</v>
      </c>
      <c r="P623" s="39">
        <v>0</v>
      </c>
      <c r="Q623" s="39">
        <v>0</v>
      </c>
      <c r="R623" s="38"/>
      <c r="S623" s="40"/>
      <c r="T623" s="41"/>
      <c r="U623" s="41"/>
      <c r="V623" s="41"/>
      <c r="W623" s="41"/>
      <c r="X623" s="41"/>
      <c r="Y623" s="42"/>
    </row>
    <row r="624" spans="1:25" ht="22.8" x14ac:dyDescent="0.25">
      <c r="A624" s="28" t="s">
        <v>1402</v>
      </c>
      <c r="B624" s="29" t="s">
        <v>1403</v>
      </c>
      <c r="C624" s="30"/>
      <c r="D624" s="30" t="s">
        <v>797</v>
      </c>
      <c r="E624" s="30" t="s">
        <v>1241</v>
      </c>
      <c r="F624" s="30"/>
      <c r="G624" s="30"/>
      <c r="H624" s="35">
        <f t="shared" ref="H624:Q624" si="164">SUM(H625:H625)</f>
        <v>100000</v>
      </c>
      <c r="I624" s="35">
        <f t="shared" si="164"/>
        <v>0</v>
      </c>
      <c r="J624" s="35">
        <f t="shared" si="164"/>
        <v>0</v>
      </c>
      <c r="K624" s="35">
        <f t="shared" si="164"/>
        <v>100000</v>
      </c>
      <c r="L624" s="35">
        <f t="shared" si="164"/>
        <v>0</v>
      </c>
      <c r="M624" s="35">
        <f t="shared" si="164"/>
        <v>0</v>
      </c>
      <c r="N624" s="35">
        <f t="shared" si="164"/>
        <v>0</v>
      </c>
      <c r="O624" s="35">
        <f t="shared" si="164"/>
        <v>0</v>
      </c>
      <c r="P624" s="35">
        <f t="shared" si="164"/>
        <v>0</v>
      </c>
      <c r="Q624" s="35">
        <f t="shared" si="164"/>
        <v>0</v>
      </c>
      <c r="R624" s="30" t="s">
        <v>1404</v>
      </c>
      <c r="S624" s="32" t="s">
        <v>1247</v>
      </c>
      <c r="T624" s="33" t="s">
        <v>1405</v>
      </c>
      <c r="U624" s="33" t="s">
        <v>33</v>
      </c>
      <c r="V624" s="33" t="s">
        <v>33</v>
      </c>
      <c r="W624" s="33" t="s">
        <v>33</v>
      </c>
      <c r="X624" s="33" t="s">
        <v>33</v>
      </c>
      <c r="Y624" s="34" t="s">
        <v>33</v>
      </c>
    </row>
    <row r="625" spans="1:25" ht="22.8" x14ac:dyDescent="0.25">
      <c r="A625" s="36"/>
      <c r="B625" s="37"/>
      <c r="C625" s="38" t="s">
        <v>41</v>
      </c>
      <c r="D625" s="38"/>
      <c r="E625" s="38"/>
      <c r="F625" s="38" t="s">
        <v>1242</v>
      </c>
      <c r="G625" s="38" t="s">
        <v>1243</v>
      </c>
      <c r="H625" s="39">
        <v>100000</v>
      </c>
      <c r="I625" s="39">
        <v>0</v>
      </c>
      <c r="J625" s="39">
        <v>0</v>
      </c>
      <c r="K625" s="39">
        <v>100000</v>
      </c>
      <c r="L625" s="39">
        <v>0</v>
      </c>
      <c r="M625" s="39">
        <v>0</v>
      </c>
      <c r="N625" s="39">
        <v>0</v>
      </c>
      <c r="O625" s="39">
        <v>0</v>
      </c>
      <c r="P625" s="39">
        <v>0</v>
      </c>
      <c r="Q625" s="39">
        <v>0</v>
      </c>
      <c r="R625" s="38"/>
      <c r="S625" s="40"/>
      <c r="T625" s="41"/>
      <c r="U625" s="41"/>
      <c r="V625" s="41"/>
      <c r="W625" s="41"/>
      <c r="X625" s="41"/>
      <c r="Y625" s="42"/>
    </row>
    <row r="626" spans="1:25" ht="22.8" x14ac:dyDescent="0.25">
      <c r="A626" s="28" t="s">
        <v>1406</v>
      </c>
      <c r="B626" s="29" t="s">
        <v>1407</v>
      </c>
      <c r="C626" s="30"/>
      <c r="D626" s="30" t="s">
        <v>797</v>
      </c>
      <c r="E626" s="30" t="s">
        <v>1241</v>
      </c>
      <c r="F626" s="30"/>
      <c r="G626" s="30"/>
      <c r="H626" s="35">
        <f t="shared" ref="H626:Q626" si="165">SUM(H627:H627)</f>
        <v>200000</v>
      </c>
      <c r="I626" s="35">
        <f t="shared" si="165"/>
        <v>0</v>
      </c>
      <c r="J626" s="35">
        <f t="shared" si="165"/>
        <v>0</v>
      </c>
      <c r="K626" s="35">
        <f t="shared" si="165"/>
        <v>200000</v>
      </c>
      <c r="L626" s="35">
        <f t="shared" si="165"/>
        <v>0</v>
      </c>
      <c r="M626" s="35">
        <f t="shared" si="165"/>
        <v>0</v>
      </c>
      <c r="N626" s="35">
        <f t="shared" si="165"/>
        <v>0</v>
      </c>
      <c r="O626" s="35">
        <f t="shared" si="165"/>
        <v>0</v>
      </c>
      <c r="P626" s="35">
        <f t="shared" si="165"/>
        <v>0</v>
      </c>
      <c r="Q626" s="35">
        <f t="shared" si="165"/>
        <v>0</v>
      </c>
      <c r="R626" s="30" t="s">
        <v>1408</v>
      </c>
      <c r="S626" s="32" t="s">
        <v>1247</v>
      </c>
      <c r="T626" s="33" t="s">
        <v>1409</v>
      </c>
      <c r="U626" s="33" t="s">
        <v>33</v>
      </c>
      <c r="V626" s="33" t="s">
        <v>33</v>
      </c>
      <c r="W626" s="33" t="s">
        <v>33</v>
      </c>
      <c r="X626" s="33" t="s">
        <v>33</v>
      </c>
      <c r="Y626" s="34" t="s">
        <v>33</v>
      </c>
    </row>
    <row r="627" spans="1:25" ht="22.8" x14ac:dyDescent="0.25">
      <c r="A627" s="36"/>
      <c r="B627" s="37"/>
      <c r="C627" s="38" t="s">
        <v>41</v>
      </c>
      <c r="D627" s="38"/>
      <c r="E627" s="38"/>
      <c r="F627" s="38" t="s">
        <v>1242</v>
      </c>
      <c r="G627" s="38" t="s">
        <v>1243</v>
      </c>
      <c r="H627" s="39">
        <v>200000</v>
      </c>
      <c r="I627" s="39">
        <v>0</v>
      </c>
      <c r="J627" s="39">
        <v>0</v>
      </c>
      <c r="K627" s="39">
        <v>200000</v>
      </c>
      <c r="L627" s="39">
        <v>0</v>
      </c>
      <c r="M627" s="39">
        <v>0</v>
      </c>
      <c r="N627" s="39">
        <v>0</v>
      </c>
      <c r="O627" s="39">
        <v>0</v>
      </c>
      <c r="P627" s="39">
        <v>0</v>
      </c>
      <c r="Q627" s="39">
        <v>0</v>
      </c>
      <c r="R627" s="38"/>
      <c r="S627" s="40"/>
      <c r="T627" s="41"/>
      <c r="U627" s="41"/>
      <c r="V627" s="41"/>
      <c r="W627" s="41"/>
      <c r="X627" s="41"/>
      <c r="Y627" s="42"/>
    </row>
    <row r="628" spans="1:25" ht="22.8" x14ac:dyDescent="0.25">
      <c r="A628" s="28" t="s">
        <v>1410</v>
      </c>
      <c r="B628" s="29" t="s">
        <v>1411</v>
      </c>
      <c r="C628" s="30"/>
      <c r="D628" s="30" t="s">
        <v>797</v>
      </c>
      <c r="E628" s="30" t="s">
        <v>1373</v>
      </c>
      <c r="F628" s="30"/>
      <c r="G628" s="30"/>
      <c r="H628" s="35">
        <f t="shared" ref="H628:Q628" si="166">SUM(H629:H629)</f>
        <v>110000</v>
      </c>
      <c r="I628" s="35">
        <f t="shared" si="166"/>
        <v>0</v>
      </c>
      <c r="J628" s="35">
        <f t="shared" si="166"/>
        <v>0</v>
      </c>
      <c r="K628" s="35">
        <f t="shared" si="166"/>
        <v>110000</v>
      </c>
      <c r="L628" s="35">
        <f t="shared" si="166"/>
        <v>0</v>
      </c>
      <c r="M628" s="35">
        <f t="shared" si="166"/>
        <v>0</v>
      </c>
      <c r="N628" s="35">
        <f t="shared" si="166"/>
        <v>0</v>
      </c>
      <c r="O628" s="35">
        <f t="shared" si="166"/>
        <v>0</v>
      </c>
      <c r="P628" s="35">
        <f t="shared" si="166"/>
        <v>0</v>
      </c>
      <c r="Q628" s="35">
        <f t="shared" si="166"/>
        <v>0</v>
      </c>
      <c r="R628" s="30" t="s">
        <v>1412</v>
      </c>
      <c r="S628" s="32" t="s">
        <v>1247</v>
      </c>
      <c r="T628" s="33" t="s">
        <v>1413</v>
      </c>
      <c r="U628" s="33" t="s">
        <v>33</v>
      </c>
      <c r="V628" s="33" t="s">
        <v>33</v>
      </c>
      <c r="W628" s="33" t="s">
        <v>33</v>
      </c>
      <c r="X628" s="33" t="s">
        <v>33</v>
      </c>
      <c r="Y628" s="34" t="s">
        <v>33</v>
      </c>
    </row>
    <row r="629" spans="1:25" ht="22.8" x14ac:dyDescent="0.25">
      <c r="A629" s="36"/>
      <c r="B629" s="37"/>
      <c r="C629" s="38" t="s">
        <v>41</v>
      </c>
      <c r="D629" s="38"/>
      <c r="E629" s="38"/>
      <c r="F629" s="38" t="s">
        <v>1242</v>
      </c>
      <c r="G629" s="38" t="s">
        <v>1243</v>
      </c>
      <c r="H629" s="39">
        <v>110000</v>
      </c>
      <c r="I629" s="39">
        <v>0</v>
      </c>
      <c r="J629" s="39">
        <v>0</v>
      </c>
      <c r="K629" s="39">
        <v>110000</v>
      </c>
      <c r="L629" s="39">
        <v>0</v>
      </c>
      <c r="M629" s="39">
        <v>0</v>
      </c>
      <c r="N629" s="39">
        <v>0</v>
      </c>
      <c r="O629" s="39">
        <v>0</v>
      </c>
      <c r="P629" s="39">
        <v>0</v>
      </c>
      <c r="Q629" s="39">
        <v>0</v>
      </c>
      <c r="R629" s="38"/>
      <c r="S629" s="40"/>
      <c r="T629" s="41"/>
      <c r="U629" s="41"/>
      <c r="V629" s="41"/>
      <c r="W629" s="41"/>
      <c r="X629" s="41"/>
      <c r="Y629" s="42"/>
    </row>
    <row r="630" spans="1:25" ht="22.8" x14ac:dyDescent="0.25">
      <c r="A630" s="28" t="s">
        <v>1414</v>
      </c>
      <c r="B630" s="29" t="s">
        <v>1415</v>
      </c>
      <c r="C630" s="30" t="s">
        <v>41</v>
      </c>
      <c r="D630" s="30" t="s">
        <v>797</v>
      </c>
      <c r="E630" s="30" t="s">
        <v>1241</v>
      </c>
      <c r="F630" s="30" t="s">
        <v>1242</v>
      </c>
      <c r="G630" s="30" t="s">
        <v>1243</v>
      </c>
      <c r="H630" s="31">
        <v>250000</v>
      </c>
      <c r="I630" s="31">
        <v>0</v>
      </c>
      <c r="J630" s="31">
        <v>0</v>
      </c>
      <c r="K630" s="31">
        <v>250000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0" t="s">
        <v>1416</v>
      </c>
      <c r="S630" s="32" t="s">
        <v>1247</v>
      </c>
      <c r="T630" s="33" t="s">
        <v>1417</v>
      </c>
      <c r="U630" s="33" t="s">
        <v>33</v>
      </c>
      <c r="V630" s="33" t="s">
        <v>33</v>
      </c>
      <c r="W630" s="33" t="s">
        <v>33</v>
      </c>
      <c r="X630" s="33" t="s">
        <v>33</v>
      </c>
      <c r="Y630" s="34" t="s">
        <v>33</v>
      </c>
    </row>
    <row r="631" spans="1:25" ht="22.8" x14ac:dyDescent="0.25">
      <c r="A631" s="28" t="s">
        <v>1418</v>
      </c>
      <c r="B631" s="29" t="s">
        <v>1419</v>
      </c>
      <c r="C631" s="30" t="s">
        <v>41</v>
      </c>
      <c r="D631" s="30" t="s">
        <v>797</v>
      </c>
      <c r="E631" s="30" t="s">
        <v>1241</v>
      </c>
      <c r="F631" s="30" t="s">
        <v>1242</v>
      </c>
      <c r="G631" s="30" t="s">
        <v>1243</v>
      </c>
      <c r="H631" s="35">
        <f>SUM(H632:H632)+470000</f>
        <v>470000</v>
      </c>
      <c r="I631" s="35">
        <f>SUM(I632:I632)</f>
        <v>0</v>
      </c>
      <c r="J631" s="35">
        <f>SUM(J632:J632)</f>
        <v>0</v>
      </c>
      <c r="K631" s="35">
        <f>SUM(K632:K632)+470000</f>
        <v>470000</v>
      </c>
      <c r="L631" s="35">
        <f t="shared" ref="L631:Q631" si="167">SUM(L632:L632)</f>
        <v>0</v>
      </c>
      <c r="M631" s="35">
        <f t="shared" si="167"/>
        <v>0</v>
      </c>
      <c r="N631" s="35">
        <f t="shared" si="167"/>
        <v>0</v>
      </c>
      <c r="O631" s="35">
        <f t="shared" si="167"/>
        <v>0</v>
      </c>
      <c r="P631" s="35">
        <f t="shared" si="167"/>
        <v>0</v>
      </c>
      <c r="Q631" s="35">
        <f t="shared" si="167"/>
        <v>0</v>
      </c>
      <c r="R631" s="30" t="s">
        <v>1420</v>
      </c>
      <c r="S631" s="32" t="s">
        <v>1247</v>
      </c>
      <c r="T631" s="33" t="s">
        <v>1421</v>
      </c>
      <c r="U631" s="33" t="s">
        <v>33</v>
      </c>
      <c r="V631" s="33" t="s">
        <v>33</v>
      </c>
      <c r="W631" s="33" t="s">
        <v>33</v>
      </c>
      <c r="X631" s="33" t="s">
        <v>33</v>
      </c>
      <c r="Y631" s="34" t="s">
        <v>33</v>
      </c>
    </row>
    <row r="632" spans="1:25" ht="34.200000000000003" x14ac:dyDescent="0.25">
      <c r="A632" s="36"/>
      <c r="B632" s="37"/>
      <c r="C632" s="38"/>
      <c r="D632" s="38"/>
      <c r="E632" s="38"/>
      <c r="F632" s="38"/>
      <c r="G632" s="38"/>
      <c r="H632" s="39">
        <v>0</v>
      </c>
      <c r="I632" s="39">
        <v>0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0</v>
      </c>
      <c r="Q632" s="39">
        <v>0</v>
      </c>
      <c r="R632" s="38" t="s">
        <v>1422</v>
      </c>
      <c r="S632" s="40" t="s">
        <v>37</v>
      </c>
      <c r="T632" s="41" t="s">
        <v>33</v>
      </c>
      <c r="U632" s="41" t="s">
        <v>33</v>
      </c>
      <c r="V632" s="41" t="s">
        <v>33</v>
      </c>
      <c r="W632" s="41" t="s">
        <v>33</v>
      </c>
      <c r="X632" s="41" t="s">
        <v>33</v>
      </c>
      <c r="Y632" s="42" t="s">
        <v>33</v>
      </c>
    </row>
    <row r="633" spans="1:25" ht="22.8" x14ac:dyDescent="0.25">
      <c r="A633" s="28" t="s">
        <v>1423</v>
      </c>
      <c r="B633" s="29" t="s">
        <v>1424</v>
      </c>
      <c r="C633" s="30" t="s">
        <v>41</v>
      </c>
      <c r="D633" s="30" t="s">
        <v>797</v>
      </c>
      <c r="E633" s="30" t="s">
        <v>1241</v>
      </c>
      <c r="F633" s="30" t="s">
        <v>1242</v>
      </c>
      <c r="G633" s="30" t="s">
        <v>1243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120000</v>
      </c>
      <c r="Q633" s="31">
        <v>0</v>
      </c>
      <c r="R633" s="30" t="s">
        <v>1425</v>
      </c>
      <c r="S633" s="32" t="s">
        <v>1247</v>
      </c>
      <c r="T633" s="33" t="s">
        <v>33</v>
      </c>
      <c r="U633" s="33" t="s">
        <v>33</v>
      </c>
      <c r="V633" s="33" t="s">
        <v>1426</v>
      </c>
      <c r="W633" s="33" t="s">
        <v>33</v>
      </c>
      <c r="X633" s="33" t="s">
        <v>33</v>
      </c>
      <c r="Y633" s="34" t="s">
        <v>33</v>
      </c>
    </row>
    <row r="634" spans="1:25" ht="22.8" x14ac:dyDescent="0.25">
      <c r="A634" s="28" t="s">
        <v>1427</v>
      </c>
      <c r="B634" s="29" t="s">
        <v>1428</v>
      </c>
      <c r="C634" s="30" t="s">
        <v>41</v>
      </c>
      <c r="D634" s="30" t="s">
        <v>797</v>
      </c>
      <c r="E634" s="30" t="s">
        <v>1373</v>
      </c>
      <c r="F634" s="30" t="s">
        <v>1242</v>
      </c>
      <c r="G634" s="30" t="s">
        <v>1243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440000</v>
      </c>
      <c r="Q634" s="31">
        <v>0</v>
      </c>
      <c r="R634" s="30" t="s">
        <v>1425</v>
      </c>
      <c r="S634" s="32" t="s">
        <v>1247</v>
      </c>
      <c r="T634" s="33" t="s">
        <v>33</v>
      </c>
      <c r="U634" s="33" t="s">
        <v>33</v>
      </c>
      <c r="V634" s="33" t="s">
        <v>1429</v>
      </c>
      <c r="W634" s="33" t="s">
        <v>33</v>
      </c>
      <c r="X634" s="33" t="s">
        <v>33</v>
      </c>
      <c r="Y634" s="34" t="s">
        <v>33</v>
      </c>
    </row>
    <row r="635" spans="1:25" ht="22.8" x14ac:dyDescent="0.25">
      <c r="A635" s="28" t="s">
        <v>1430</v>
      </c>
      <c r="B635" s="29" t="s">
        <v>1431</v>
      </c>
      <c r="C635" s="30" t="s">
        <v>41</v>
      </c>
      <c r="D635" s="30" t="s">
        <v>797</v>
      </c>
      <c r="E635" s="30" t="s">
        <v>1373</v>
      </c>
      <c r="F635" s="30" t="s">
        <v>1242</v>
      </c>
      <c r="G635" s="30" t="s">
        <v>1243</v>
      </c>
      <c r="H635" s="31">
        <v>0</v>
      </c>
      <c r="I635" s="31">
        <v>0</v>
      </c>
      <c r="J635" s="31">
        <v>0</v>
      </c>
      <c r="K635" s="31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80000</v>
      </c>
      <c r="Q635" s="31">
        <v>0</v>
      </c>
      <c r="R635" s="30" t="s">
        <v>1425</v>
      </c>
      <c r="S635" s="32" t="s">
        <v>1247</v>
      </c>
      <c r="T635" s="33" t="s">
        <v>33</v>
      </c>
      <c r="U635" s="33" t="s">
        <v>33</v>
      </c>
      <c r="V635" s="33" t="s">
        <v>1432</v>
      </c>
      <c r="W635" s="33" t="s">
        <v>33</v>
      </c>
      <c r="X635" s="33" t="s">
        <v>33</v>
      </c>
      <c r="Y635" s="34" t="s">
        <v>33</v>
      </c>
    </row>
    <row r="636" spans="1:25" ht="22.8" x14ac:dyDescent="0.25">
      <c r="A636" s="28" t="s">
        <v>1433</v>
      </c>
      <c r="B636" s="29" t="s">
        <v>1434</v>
      </c>
      <c r="C636" s="30" t="s">
        <v>41</v>
      </c>
      <c r="D636" s="30" t="s">
        <v>797</v>
      </c>
      <c r="E636" s="30" t="s">
        <v>1373</v>
      </c>
      <c r="F636" s="30" t="s">
        <v>1242</v>
      </c>
      <c r="G636" s="30" t="s">
        <v>1243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92000</v>
      </c>
      <c r="Q636" s="31">
        <v>0</v>
      </c>
      <c r="R636" s="30" t="s">
        <v>1425</v>
      </c>
      <c r="S636" s="32" t="s">
        <v>1247</v>
      </c>
      <c r="T636" s="33" t="s">
        <v>33</v>
      </c>
      <c r="U636" s="33" t="s">
        <v>33</v>
      </c>
      <c r="V636" s="33" t="s">
        <v>1435</v>
      </c>
      <c r="W636" s="33" t="s">
        <v>33</v>
      </c>
      <c r="X636" s="33" t="s">
        <v>33</v>
      </c>
      <c r="Y636" s="34" t="s">
        <v>33</v>
      </c>
    </row>
    <row r="637" spans="1:25" ht="22.8" x14ac:dyDescent="0.25">
      <c r="A637" s="28" t="s">
        <v>1436</v>
      </c>
      <c r="B637" s="29" t="s">
        <v>1437</v>
      </c>
      <c r="C637" s="30" t="s">
        <v>41</v>
      </c>
      <c r="D637" s="30" t="s">
        <v>797</v>
      </c>
      <c r="E637" s="30" t="s">
        <v>1373</v>
      </c>
      <c r="F637" s="30" t="s">
        <v>1242</v>
      </c>
      <c r="G637" s="30" t="s">
        <v>1243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616000</v>
      </c>
      <c r="Q637" s="31">
        <v>0</v>
      </c>
      <c r="R637" s="30" t="s">
        <v>1425</v>
      </c>
      <c r="S637" s="32" t="s">
        <v>1247</v>
      </c>
      <c r="T637" s="33" t="s">
        <v>33</v>
      </c>
      <c r="U637" s="33" t="s">
        <v>33</v>
      </c>
      <c r="V637" s="33" t="s">
        <v>1438</v>
      </c>
      <c r="W637" s="33" t="s">
        <v>33</v>
      </c>
      <c r="X637" s="33" t="s">
        <v>33</v>
      </c>
      <c r="Y637" s="34" t="s">
        <v>33</v>
      </c>
    </row>
    <row r="638" spans="1:25" ht="22.8" x14ac:dyDescent="0.25">
      <c r="A638" s="28" t="s">
        <v>1439</v>
      </c>
      <c r="B638" s="29" t="s">
        <v>1440</v>
      </c>
      <c r="C638" s="30" t="s">
        <v>41</v>
      </c>
      <c r="D638" s="30" t="s">
        <v>797</v>
      </c>
      <c r="E638" s="30" t="s">
        <v>1241</v>
      </c>
      <c r="F638" s="30" t="s">
        <v>1242</v>
      </c>
      <c r="G638" s="30" t="s">
        <v>1243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180000</v>
      </c>
      <c r="R638" s="30" t="s">
        <v>1425</v>
      </c>
      <c r="S638" s="32" t="s">
        <v>1247</v>
      </c>
      <c r="T638" s="33" t="s">
        <v>33</v>
      </c>
      <c r="U638" s="33" t="s">
        <v>33</v>
      </c>
      <c r="V638" s="33" t="s">
        <v>33</v>
      </c>
      <c r="W638" s="33" t="s">
        <v>33</v>
      </c>
      <c r="X638" s="33" t="s">
        <v>1441</v>
      </c>
      <c r="Y638" s="34" t="s">
        <v>33</v>
      </c>
    </row>
    <row r="639" spans="1:25" ht="22.8" x14ac:dyDescent="0.25">
      <c r="A639" s="28" t="s">
        <v>1442</v>
      </c>
      <c r="B639" s="29" t="s">
        <v>1443</v>
      </c>
      <c r="C639" s="30" t="s">
        <v>41</v>
      </c>
      <c r="D639" s="30" t="s">
        <v>797</v>
      </c>
      <c r="E639" s="30" t="s">
        <v>1241</v>
      </c>
      <c r="F639" s="30" t="s">
        <v>1242</v>
      </c>
      <c r="G639" s="30" t="s">
        <v>1243</v>
      </c>
      <c r="H639" s="31">
        <v>0</v>
      </c>
      <c r="I639" s="31">
        <v>0</v>
      </c>
      <c r="J639" s="31">
        <v>0</v>
      </c>
      <c r="K639" s="31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60000</v>
      </c>
      <c r="R639" s="30" t="s">
        <v>1425</v>
      </c>
      <c r="S639" s="32" t="s">
        <v>1247</v>
      </c>
      <c r="T639" s="33" t="s">
        <v>33</v>
      </c>
      <c r="U639" s="33" t="s">
        <v>33</v>
      </c>
      <c r="V639" s="33" t="s">
        <v>33</v>
      </c>
      <c r="W639" s="33" t="s">
        <v>33</v>
      </c>
      <c r="X639" s="33" t="s">
        <v>1444</v>
      </c>
      <c r="Y639" s="34" t="s">
        <v>33</v>
      </c>
    </row>
    <row r="640" spans="1:25" ht="45.6" x14ac:dyDescent="0.25">
      <c r="A640" s="28" t="s">
        <v>1445</v>
      </c>
      <c r="B640" s="29" t="s">
        <v>1446</v>
      </c>
      <c r="C640" s="30"/>
      <c r="D640" s="30" t="s">
        <v>797</v>
      </c>
      <c r="E640" s="30" t="s">
        <v>1002</v>
      </c>
      <c r="F640" s="30"/>
      <c r="G640" s="30"/>
      <c r="H640" s="31">
        <v>0</v>
      </c>
      <c r="I640" s="31">
        <v>0</v>
      </c>
      <c r="J640" s="31">
        <v>0</v>
      </c>
      <c r="K640" s="31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0" t="s">
        <v>1447</v>
      </c>
      <c r="S640" s="32" t="s">
        <v>31</v>
      </c>
      <c r="T640" s="33" t="s">
        <v>69</v>
      </c>
      <c r="U640" s="33" t="s">
        <v>33</v>
      </c>
      <c r="V640" s="33" t="s">
        <v>33</v>
      </c>
      <c r="W640" s="33" t="s">
        <v>33</v>
      </c>
      <c r="X640" s="33" t="s">
        <v>33</v>
      </c>
      <c r="Y640" s="34" t="s">
        <v>33</v>
      </c>
    </row>
    <row r="641" spans="1:25" ht="22.8" x14ac:dyDescent="0.25">
      <c r="A641" s="21" t="s">
        <v>1448</v>
      </c>
      <c r="B641" s="22" t="s">
        <v>1449</v>
      </c>
      <c r="C641" s="23"/>
      <c r="D641" s="23" t="s">
        <v>185</v>
      </c>
      <c r="E641" s="23" t="s">
        <v>186</v>
      </c>
      <c r="F641" s="23"/>
      <c r="G641" s="23"/>
      <c r="H641" s="24">
        <f t="shared" ref="H641:Q641" si="168">SUM(H642:H642)</f>
        <v>0</v>
      </c>
      <c r="I641" s="24">
        <f t="shared" si="168"/>
        <v>0</v>
      </c>
      <c r="J641" s="24">
        <f t="shared" si="168"/>
        <v>0</v>
      </c>
      <c r="K641" s="24">
        <f t="shared" si="168"/>
        <v>0</v>
      </c>
      <c r="L641" s="24">
        <f t="shared" si="168"/>
        <v>0</v>
      </c>
      <c r="M641" s="24">
        <f t="shared" si="168"/>
        <v>0</v>
      </c>
      <c r="N641" s="24">
        <f t="shared" si="168"/>
        <v>0</v>
      </c>
      <c r="O641" s="24">
        <f t="shared" si="168"/>
        <v>0</v>
      </c>
      <c r="P641" s="24">
        <f t="shared" si="168"/>
        <v>50000</v>
      </c>
      <c r="Q641" s="24">
        <f t="shared" si="168"/>
        <v>80000</v>
      </c>
      <c r="R641" s="23" t="s">
        <v>1450</v>
      </c>
      <c r="S641" s="25" t="s">
        <v>37</v>
      </c>
      <c r="T641" s="26" t="s">
        <v>38</v>
      </c>
      <c r="U641" s="26" t="s">
        <v>33</v>
      </c>
      <c r="V641" s="26" t="s">
        <v>33</v>
      </c>
      <c r="W641" s="26" t="s">
        <v>33</v>
      </c>
      <c r="X641" s="26" t="s">
        <v>33</v>
      </c>
      <c r="Y641" s="27" t="s">
        <v>33</v>
      </c>
    </row>
    <row r="642" spans="1:25" ht="22.8" x14ac:dyDescent="0.25">
      <c r="A642" s="28" t="s">
        <v>1451</v>
      </c>
      <c r="B642" s="29" t="s">
        <v>1452</v>
      </c>
      <c r="C642" s="30" t="s">
        <v>41</v>
      </c>
      <c r="D642" s="30" t="s">
        <v>185</v>
      </c>
      <c r="E642" s="30" t="s">
        <v>186</v>
      </c>
      <c r="F642" s="30" t="s">
        <v>1286</v>
      </c>
      <c r="G642" s="30" t="s">
        <v>45</v>
      </c>
      <c r="H642" s="31">
        <v>0</v>
      </c>
      <c r="I642" s="31">
        <v>0</v>
      </c>
      <c r="J642" s="31">
        <v>0</v>
      </c>
      <c r="K642" s="31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50000</v>
      </c>
      <c r="Q642" s="31">
        <v>80000</v>
      </c>
      <c r="R642" s="30" t="s">
        <v>1453</v>
      </c>
      <c r="S642" s="32" t="s">
        <v>37</v>
      </c>
      <c r="T642" s="33" t="s">
        <v>38</v>
      </c>
      <c r="U642" s="33" t="s">
        <v>33</v>
      </c>
      <c r="V642" s="33" t="s">
        <v>33</v>
      </c>
      <c r="W642" s="33" t="s">
        <v>33</v>
      </c>
      <c r="X642" s="33" t="s">
        <v>33</v>
      </c>
      <c r="Y642" s="34" t="s">
        <v>33</v>
      </c>
    </row>
    <row r="643" spans="1:25" ht="34.200000000000003" x14ac:dyDescent="0.25">
      <c r="A643" s="21" t="s">
        <v>1454</v>
      </c>
      <c r="B643" s="22" t="s">
        <v>1455</v>
      </c>
      <c r="C643" s="23"/>
      <c r="D643" s="23" t="s">
        <v>797</v>
      </c>
      <c r="E643" s="23" t="s">
        <v>1339</v>
      </c>
      <c r="F643" s="23"/>
      <c r="G643" s="23"/>
      <c r="H643" s="24">
        <f>H644+H645+H646+H647+H649+H650+H651+H653+H656+H659+H662+H665+H668+H671+H674+H677+H680+H683+H684+H685+H686+H689+H690+H694+H695+H696+H697+H698</f>
        <v>3029716.24</v>
      </c>
      <c r="I643" s="24">
        <f t="shared" ref="I643:Q643" si="169">I644+I645+I646+I647+I649+I650+I651+I653+I656+I659+I662+I665+I668+I671+I674+I677+I680+I683+I684+I685+I686+I689+I690+I694+I695+I696+I697+I698</f>
        <v>342341.15</v>
      </c>
      <c r="J643" s="24">
        <f t="shared" si="169"/>
        <v>0</v>
      </c>
      <c r="K643" s="24">
        <f t="shared" si="169"/>
        <v>2687375.09</v>
      </c>
      <c r="L643" s="24">
        <f t="shared" si="169"/>
        <v>0</v>
      </c>
      <c r="M643" s="24">
        <f t="shared" si="169"/>
        <v>0</v>
      </c>
      <c r="N643" s="24">
        <f t="shared" si="169"/>
        <v>0</v>
      </c>
      <c r="O643" s="24">
        <f t="shared" si="169"/>
        <v>0</v>
      </c>
      <c r="P643" s="24">
        <f t="shared" si="169"/>
        <v>3069340</v>
      </c>
      <c r="Q643" s="24">
        <f t="shared" si="169"/>
        <v>1670000</v>
      </c>
      <c r="R643" s="23" t="s">
        <v>1456</v>
      </c>
      <c r="S643" s="25" t="s">
        <v>37</v>
      </c>
      <c r="T643" s="26" t="s">
        <v>113</v>
      </c>
      <c r="U643" s="26" t="s">
        <v>33</v>
      </c>
      <c r="V643" s="26" t="s">
        <v>33</v>
      </c>
      <c r="W643" s="26" t="s">
        <v>33</v>
      </c>
      <c r="X643" s="26" t="s">
        <v>33</v>
      </c>
      <c r="Y643" s="27" t="s">
        <v>33</v>
      </c>
    </row>
    <row r="644" spans="1:25" ht="34.200000000000003" x14ac:dyDescent="0.25">
      <c r="A644" s="36"/>
      <c r="B644" s="37"/>
      <c r="C644" s="38"/>
      <c r="D644" s="38"/>
      <c r="E644" s="38"/>
      <c r="F644" s="38"/>
      <c r="G644" s="38"/>
      <c r="H644" s="39">
        <v>0</v>
      </c>
      <c r="I644" s="39">
        <v>0</v>
      </c>
      <c r="J644" s="39">
        <v>0</v>
      </c>
      <c r="K644" s="39">
        <v>0</v>
      </c>
      <c r="L644" s="39">
        <v>0</v>
      </c>
      <c r="M644" s="39">
        <v>0</v>
      </c>
      <c r="N644" s="39">
        <v>0</v>
      </c>
      <c r="O644" s="39">
        <v>0</v>
      </c>
      <c r="P644" s="39">
        <v>0</v>
      </c>
      <c r="Q644" s="39">
        <v>0</v>
      </c>
      <c r="R644" s="38" t="s">
        <v>1457</v>
      </c>
      <c r="S644" s="40" t="s">
        <v>37</v>
      </c>
      <c r="T644" s="41" t="s">
        <v>60</v>
      </c>
      <c r="U644" s="41" t="s">
        <v>33</v>
      </c>
      <c r="V644" s="41" t="s">
        <v>33</v>
      </c>
      <c r="W644" s="41" t="s">
        <v>33</v>
      </c>
      <c r="X644" s="41" t="s">
        <v>33</v>
      </c>
      <c r="Y644" s="42" t="s">
        <v>33</v>
      </c>
    </row>
    <row r="645" spans="1:25" ht="34.200000000000003" x14ac:dyDescent="0.25">
      <c r="A645" s="28" t="s">
        <v>1458</v>
      </c>
      <c r="B645" s="29" t="s">
        <v>1459</v>
      </c>
      <c r="C645" s="30"/>
      <c r="D645" s="30" t="s">
        <v>185</v>
      </c>
      <c r="E645" s="30" t="s">
        <v>1460</v>
      </c>
      <c r="F645" s="30"/>
      <c r="G645" s="30"/>
      <c r="H645" s="31">
        <v>0</v>
      </c>
      <c r="I645" s="31">
        <v>0</v>
      </c>
      <c r="J645" s="31">
        <v>0</v>
      </c>
      <c r="K645" s="31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0" t="s">
        <v>1461</v>
      </c>
      <c r="S645" s="32" t="s">
        <v>37</v>
      </c>
      <c r="T645" s="33" t="s">
        <v>33</v>
      </c>
      <c r="U645" s="33" t="s">
        <v>33</v>
      </c>
      <c r="V645" s="33" t="s">
        <v>33</v>
      </c>
      <c r="W645" s="33" t="s">
        <v>33</v>
      </c>
      <c r="X645" s="33" t="s">
        <v>33</v>
      </c>
      <c r="Y645" s="34" t="s">
        <v>33</v>
      </c>
    </row>
    <row r="646" spans="1:25" ht="45.6" x14ac:dyDescent="0.25">
      <c r="A646" s="28" t="s">
        <v>1462</v>
      </c>
      <c r="B646" s="29" t="s">
        <v>1463</v>
      </c>
      <c r="C646" s="30" t="s">
        <v>41</v>
      </c>
      <c r="D646" s="30" t="s">
        <v>1464</v>
      </c>
      <c r="E646" s="30" t="s">
        <v>1465</v>
      </c>
      <c r="F646" s="30" t="s">
        <v>1466</v>
      </c>
      <c r="G646" s="30" t="s">
        <v>45</v>
      </c>
      <c r="H646" s="31">
        <v>0</v>
      </c>
      <c r="I646" s="31">
        <v>0</v>
      </c>
      <c r="J646" s="31">
        <v>0</v>
      </c>
      <c r="K646" s="31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0" t="s">
        <v>1467</v>
      </c>
      <c r="S646" s="32" t="s">
        <v>37</v>
      </c>
      <c r="T646" s="33" t="s">
        <v>33</v>
      </c>
      <c r="U646" s="33" t="s">
        <v>33</v>
      </c>
      <c r="V646" s="33" t="s">
        <v>33</v>
      </c>
      <c r="W646" s="33" t="s">
        <v>33</v>
      </c>
      <c r="X646" s="33" t="s">
        <v>33</v>
      </c>
      <c r="Y646" s="34" t="s">
        <v>33</v>
      </c>
    </row>
    <row r="647" spans="1:25" ht="34.200000000000003" x14ac:dyDescent="0.25">
      <c r="A647" s="28" t="s">
        <v>1468</v>
      </c>
      <c r="B647" s="29" t="s">
        <v>1469</v>
      </c>
      <c r="C647" s="30"/>
      <c r="D647" s="30" t="s">
        <v>797</v>
      </c>
      <c r="E647" s="30" t="s">
        <v>1470</v>
      </c>
      <c r="F647" s="30"/>
      <c r="G647" s="30"/>
      <c r="H647" s="35">
        <f t="shared" ref="H647:Q647" si="170">SUM(H648:H648)</f>
        <v>41000</v>
      </c>
      <c r="I647" s="35">
        <f t="shared" si="170"/>
        <v>0</v>
      </c>
      <c r="J647" s="35">
        <f t="shared" si="170"/>
        <v>0</v>
      </c>
      <c r="K647" s="35">
        <f t="shared" si="170"/>
        <v>41000</v>
      </c>
      <c r="L647" s="35">
        <f t="shared" si="170"/>
        <v>0</v>
      </c>
      <c r="M647" s="35">
        <f t="shared" si="170"/>
        <v>0</v>
      </c>
      <c r="N647" s="35">
        <f t="shared" si="170"/>
        <v>0</v>
      </c>
      <c r="O647" s="35">
        <f t="shared" si="170"/>
        <v>0</v>
      </c>
      <c r="P647" s="35">
        <f t="shared" si="170"/>
        <v>180000</v>
      </c>
      <c r="Q647" s="35">
        <f t="shared" si="170"/>
        <v>220000</v>
      </c>
      <c r="R647" s="30" t="s">
        <v>1471</v>
      </c>
      <c r="S647" s="32" t="s">
        <v>37</v>
      </c>
      <c r="T647" s="33" t="s">
        <v>1186</v>
      </c>
      <c r="U647" s="33" t="s">
        <v>33</v>
      </c>
      <c r="V647" s="33" t="s">
        <v>33</v>
      </c>
      <c r="W647" s="33" t="s">
        <v>33</v>
      </c>
      <c r="X647" s="33" t="s">
        <v>33</v>
      </c>
      <c r="Y647" s="34" t="s">
        <v>33</v>
      </c>
    </row>
    <row r="648" spans="1:25" ht="22.8" x14ac:dyDescent="0.25">
      <c r="A648" s="36"/>
      <c r="B648" s="37"/>
      <c r="C648" s="38" t="s">
        <v>41</v>
      </c>
      <c r="D648" s="38"/>
      <c r="E648" s="38"/>
      <c r="F648" s="38" t="s">
        <v>1275</v>
      </c>
      <c r="G648" s="38" t="s">
        <v>45</v>
      </c>
      <c r="H648" s="39">
        <v>41000</v>
      </c>
      <c r="I648" s="39">
        <v>0</v>
      </c>
      <c r="J648" s="39">
        <v>0</v>
      </c>
      <c r="K648" s="39">
        <v>41000</v>
      </c>
      <c r="L648" s="39">
        <v>0</v>
      </c>
      <c r="M648" s="39">
        <v>0</v>
      </c>
      <c r="N648" s="39">
        <v>0</v>
      </c>
      <c r="O648" s="39">
        <v>0</v>
      </c>
      <c r="P648" s="39">
        <v>180000</v>
      </c>
      <c r="Q648" s="39">
        <v>220000</v>
      </c>
      <c r="R648" s="38"/>
      <c r="S648" s="40"/>
      <c r="T648" s="41"/>
      <c r="U648" s="41"/>
      <c r="V648" s="41"/>
      <c r="W648" s="41"/>
      <c r="X648" s="41"/>
      <c r="Y648" s="42"/>
    </row>
    <row r="649" spans="1:25" ht="34.200000000000003" x14ac:dyDescent="0.25">
      <c r="A649" s="28" t="s">
        <v>1472</v>
      </c>
      <c r="B649" s="29" t="s">
        <v>1473</v>
      </c>
      <c r="C649" s="30" t="s">
        <v>41</v>
      </c>
      <c r="D649" s="30" t="s">
        <v>797</v>
      </c>
      <c r="E649" s="30" t="s">
        <v>456</v>
      </c>
      <c r="F649" s="30" t="s">
        <v>1474</v>
      </c>
      <c r="G649" s="30" t="s">
        <v>800</v>
      </c>
      <c r="H649" s="31">
        <v>0</v>
      </c>
      <c r="I649" s="31">
        <v>0</v>
      </c>
      <c r="J649" s="31">
        <v>0</v>
      </c>
      <c r="K649" s="31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7000</v>
      </c>
      <c r="Q649" s="31">
        <v>0</v>
      </c>
      <c r="R649" s="30" t="s">
        <v>1475</v>
      </c>
      <c r="S649" s="32" t="s">
        <v>37</v>
      </c>
      <c r="T649" s="33" t="s">
        <v>33</v>
      </c>
      <c r="U649" s="33" t="s">
        <v>33</v>
      </c>
      <c r="V649" s="33" t="s">
        <v>83</v>
      </c>
      <c r="W649" s="33" t="s">
        <v>33</v>
      </c>
      <c r="X649" s="33" t="s">
        <v>33</v>
      </c>
      <c r="Y649" s="34" t="s">
        <v>33</v>
      </c>
    </row>
    <row r="650" spans="1:25" ht="34.200000000000003" x14ac:dyDescent="0.25">
      <c r="A650" s="28" t="s">
        <v>1476</v>
      </c>
      <c r="B650" s="29" t="s">
        <v>1477</v>
      </c>
      <c r="C650" s="30" t="s">
        <v>41</v>
      </c>
      <c r="D650" s="30" t="s">
        <v>185</v>
      </c>
      <c r="E650" s="30" t="s">
        <v>186</v>
      </c>
      <c r="F650" s="30" t="s">
        <v>1474</v>
      </c>
      <c r="G650" s="30" t="s">
        <v>45</v>
      </c>
      <c r="H650" s="31">
        <v>0</v>
      </c>
      <c r="I650" s="31">
        <v>0</v>
      </c>
      <c r="J650" s="31">
        <v>0</v>
      </c>
      <c r="K650" s="31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0" t="s">
        <v>1478</v>
      </c>
      <c r="S650" s="32" t="s">
        <v>37</v>
      </c>
      <c r="T650" s="33" t="s">
        <v>33</v>
      </c>
      <c r="U650" s="33" t="s">
        <v>33</v>
      </c>
      <c r="V650" s="33" t="s">
        <v>33</v>
      </c>
      <c r="W650" s="33" t="s">
        <v>33</v>
      </c>
      <c r="X650" s="33" t="s">
        <v>33</v>
      </c>
      <c r="Y650" s="34" t="s">
        <v>33</v>
      </c>
    </row>
    <row r="651" spans="1:25" ht="34.200000000000003" x14ac:dyDescent="0.25">
      <c r="A651" s="28" t="s">
        <v>1479</v>
      </c>
      <c r="B651" s="29" t="s">
        <v>1480</v>
      </c>
      <c r="C651" s="30"/>
      <c r="D651" s="30" t="s">
        <v>797</v>
      </c>
      <c r="E651" s="30" t="s">
        <v>1481</v>
      </c>
      <c r="F651" s="30"/>
      <c r="G651" s="30"/>
      <c r="H651" s="35">
        <f t="shared" ref="H651:Q651" si="171">SUM(H652:H652)</f>
        <v>85000</v>
      </c>
      <c r="I651" s="35">
        <f t="shared" si="171"/>
        <v>0</v>
      </c>
      <c r="J651" s="35">
        <f t="shared" si="171"/>
        <v>0</v>
      </c>
      <c r="K651" s="35">
        <f t="shared" si="171"/>
        <v>85000</v>
      </c>
      <c r="L651" s="35">
        <f t="shared" si="171"/>
        <v>0</v>
      </c>
      <c r="M651" s="35">
        <f t="shared" si="171"/>
        <v>0</v>
      </c>
      <c r="N651" s="35">
        <f t="shared" si="171"/>
        <v>0</v>
      </c>
      <c r="O651" s="35">
        <f t="shared" si="171"/>
        <v>0</v>
      </c>
      <c r="P651" s="35">
        <f t="shared" si="171"/>
        <v>0</v>
      </c>
      <c r="Q651" s="35">
        <f t="shared" si="171"/>
        <v>0</v>
      </c>
      <c r="R651" s="30" t="s">
        <v>1482</v>
      </c>
      <c r="S651" s="32" t="s">
        <v>31</v>
      </c>
      <c r="T651" s="33" t="s">
        <v>69</v>
      </c>
      <c r="U651" s="33" t="s">
        <v>33</v>
      </c>
      <c r="V651" s="33" t="s">
        <v>33</v>
      </c>
      <c r="W651" s="33" t="s">
        <v>33</v>
      </c>
      <c r="X651" s="33" t="s">
        <v>33</v>
      </c>
      <c r="Y651" s="34" t="s">
        <v>33</v>
      </c>
    </row>
    <row r="652" spans="1:25" ht="22.8" x14ac:dyDescent="0.25">
      <c r="A652" s="36"/>
      <c r="B652" s="37"/>
      <c r="C652" s="38" t="s">
        <v>41</v>
      </c>
      <c r="D652" s="38"/>
      <c r="E652" s="38"/>
      <c r="F652" s="38" t="s">
        <v>66</v>
      </c>
      <c r="G652" s="38" t="s">
        <v>45</v>
      </c>
      <c r="H652" s="39">
        <v>85000</v>
      </c>
      <c r="I652" s="39">
        <v>0</v>
      </c>
      <c r="J652" s="39">
        <v>0</v>
      </c>
      <c r="K652" s="39">
        <v>85000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8"/>
      <c r="S652" s="40"/>
      <c r="T652" s="41"/>
      <c r="U652" s="41"/>
      <c r="V652" s="41"/>
      <c r="W652" s="41"/>
      <c r="X652" s="41"/>
      <c r="Y652" s="42"/>
    </row>
    <row r="653" spans="1:25" ht="45.6" x14ac:dyDescent="0.25">
      <c r="A653" s="28" t="s">
        <v>1483</v>
      </c>
      <c r="B653" s="29" t="s">
        <v>1484</v>
      </c>
      <c r="C653" s="30"/>
      <c r="D653" s="30" t="s">
        <v>185</v>
      </c>
      <c r="E653" s="30" t="s">
        <v>186</v>
      </c>
      <c r="F653" s="30"/>
      <c r="G653" s="30"/>
      <c r="H653" s="35">
        <f t="shared" ref="H653:Q653" si="172">SUM(H654:H655)</f>
        <v>109114</v>
      </c>
      <c r="I653" s="35">
        <f t="shared" si="172"/>
        <v>0</v>
      </c>
      <c r="J653" s="35">
        <f t="shared" si="172"/>
        <v>0</v>
      </c>
      <c r="K653" s="35">
        <f t="shared" si="172"/>
        <v>109114</v>
      </c>
      <c r="L653" s="35">
        <f t="shared" si="172"/>
        <v>0</v>
      </c>
      <c r="M653" s="35">
        <f t="shared" si="172"/>
        <v>0</v>
      </c>
      <c r="N653" s="35">
        <f t="shared" si="172"/>
        <v>0</v>
      </c>
      <c r="O653" s="35">
        <f t="shared" si="172"/>
        <v>0</v>
      </c>
      <c r="P653" s="35">
        <f t="shared" si="172"/>
        <v>30886</v>
      </c>
      <c r="Q653" s="35">
        <f t="shared" si="172"/>
        <v>0</v>
      </c>
      <c r="R653" s="30" t="s">
        <v>1485</v>
      </c>
      <c r="S653" s="32" t="s">
        <v>31</v>
      </c>
      <c r="T653" s="33" t="s">
        <v>69</v>
      </c>
      <c r="U653" s="33" t="s">
        <v>33</v>
      </c>
      <c r="V653" s="33" t="s">
        <v>33</v>
      </c>
      <c r="W653" s="33" t="s">
        <v>33</v>
      </c>
      <c r="X653" s="33" t="s">
        <v>33</v>
      </c>
      <c r="Y653" s="34" t="s">
        <v>33</v>
      </c>
    </row>
    <row r="654" spans="1:25" ht="22.8" x14ac:dyDescent="0.25">
      <c r="A654" s="36"/>
      <c r="B654" s="37"/>
      <c r="C654" s="38" t="s">
        <v>41</v>
      </c>
      <c r="D654" s="38"/>
      <c r="E654" s="38"/>
      <c r="F654" s="38" t="s">
        <v>1486</v>
      </c>
      <c r="G654" s="38" t="s">
        <v>117</v>
      </c>
      <c r="H654" s="39">
        <v>105000</v>
      </c>
      <c r="I654" s="39">
        <v>0</v>
      </c>
      <c r="J654" s="39">
        <v>0</v>
      </c>
      <c r="K654" s="39">
        <v>105000</v>
      </c>
      <c r="L654" s="39">
        <v>0</v>
      </c>
      <c r="M654" s="39">
        <v>0</v>
      </c>
      <c r="N654" s="39">
        <v>0</v>
      </c>
      <c r="O654" s="39">
        <v>0</v>
      </c>
      <c r="P654" s="39">
        <v>0</v>
      </c>
      <c r="Q654" s="39">
        <v>0</v>
      </c>
      <c r="R654" s="38"/>
      <c r="S654" s="40"/>
      <c r="T654" s="41"/>
      <c r="U654" s="41"/>
      <c r="V654" s="41"/>
      <c r="W654" s="41"/>
      <c r="X654" s="41"/>
      <c r="Y654" s="42"/>
    </row>
    <row r="655" spans="1:25" ht="22.8" x14ac:dyDescent="0.25">
      <c r="A655" s="36"/>
      <c r="B655" s="37"/>
      <c r="C655" s="38" t="s">
        <v>41</v>
      </c>
      <c r="D655" s="38"/>
      <c r="E655" s="38"/>
      <c r="F655" s="38" t="s">
        <v>1486</v>
      </c>
      <c r="G655" s="38" t="s">
        <v>45</v>
      </c>
      <c r="H655" s="39">
        <v>4114</v>
      </c>
      <c r="I655" s="39">
        <v>0</v>
      </c>
      <c r="J655" s="39">
        <v>0</v>
      </c>
      <c r="K655" s="39">
        <v>4114</v>
      </c>
      <c r="L655" s="39">
        <v>0</v>
      </c>
      <c r="M655" s="39">
        <v>0</v>
      </c>
      <c r="N655" s="39">
        <v>0</v>
      </c>
      <c r="O655" s="39">
        <v>0</v>
      </c>
      <c r="P655" s="39">
        <v>30886</v>
      </c>
      <c r="Q655" s="39">
        <v>0</v>
      </c>
      <c r="R655" s="38"/>
      <c r="S655" s="40"/>
      <c r="T655" s="41"/>
      <c r="U655" s="41"/>
      <c r="V655" s="41"/>
      <c r="W655" s="41"/>
      <c r="X655" s="41"/>
      <c r="Y655" s="42"/>
    </row>
    <row r="656" spans="1:25" ht="34.200000000000003" x14ac:dyDescent="0.25">
      <c r="A656" s="28" t="s">
        <v>1487</v>
      </c>
      <c r="B656" s="29" t="s">
        <v>1488</v>
      </c>
      <c r="C656" s="30"/>
      <c r="D656" s="30" t="s">
        <v>1489</v>
      </c>
      <c r="E656" s="30" t="s">
        <v>1490</v>
      </c>
      <c r="F656" s="30"/>
      <c r="G656" s="30"/>
      <c r="H656" s="35">
        <f t="shared" ref="H656:Q656" si="173">SUM(H657:H658)</f>
        <v>43124.479999999996</v>
      </c>
      <c r="I656" s="35">
        <f t="shared" si="173"/>
        <v>43124.479999999996</v>
      </c>
      <c r="J656" s="35">
        <f t="shared" si="173"/>
        <v>0</v>
      </c>
      <c r="K656" s="35">
        <f t="shared" si="173"/>
        <v>0</v>
      </c>
      <c r="L656" s="35">
        <f t="shared" si="173"/>
        <v>0</v>
      </c>
      <c r="M656" s="35">
        <f t="shared" si="173"/>
        <v>0</v>
      </c>
      <c r="N656" s="35">
        <f t="shared" si="173"/>
        <v>0</v>
      </c>
      <c r="O656" s="35">
        <f t="shared" si="173"/>
        <v>0</v>
      </c>
      <c r="P656" s="35">
        <f t="shared" si="173"/>
        <v>0</v>
      </c>
      <c r="Q656" s="35">
        <f t="shared" si="173"/>
        <v>0</v>
      </c>
      <c r="R656" s="30" t="s">
        <v>1491</v>
      </c>
      <c r="S656" s="32" t="s">
        <v>31</v>
      </c>
      <c r="T656" s="33" t="s">
        <v>69</v>
      </c>
      <c r="U656" s="33" t="s">
        <v>33</v>
      </c>
      <c r="V656" s="33" t="s">
        <v>33</v>
      </c>
      <c r="W656" s="33" t="s">
        <v>33</v>
      </c>
      <c r="X656" s="33" t="s">
        <v>33</v>
      </c>
      <c r="Y656" s="34" t="s">
        <v>33</v>
      </c>
    </row>
    <row r="657" spans="1:25" x14ac:dyDescent="0.25">
      <c r="A657" s="36"/>
      <c r="B657" s="37"/>
      <c r="C657" s="38" t="s">
        <v>312</v>
      </c>
      <c r="D657" s="38"/>
      <c r="E657" s="38"/>
      <c r="F657" s="38" t="s">
        <v>1486</v>
      </c>
      <c r="G657" s="38" t="s">
        <v>45</v>
      </c>
      <c r="H657" s="39">
        <v>10570.48</v>
      </c>
      <c r="I657" s="39">
        <v>10570.48</v>
      </c>
      <c r="J657" s="39">
        <v>0</v>
      </c>
      <c r="K657" s="39">
        <v>0</v>
      </c>
      <c r="L657" s="39">
        <v>0</v>
      </c>
      <c r="M657" s="39">
        <v>0</v>
      </c>
      <c r="N657" s="39">
        <v>0</v>
      </c>
      <c r="O657" s="39">
        <v>0</v>
      </c>
      <c r="P657" s="39">
        <v>0</v>
      </c>
      <c r="Q657" s="39">
        <v>0</v>
      </c>
      <c r="R657" s="38"/>
      <c r="S657" s="40"/>
      <c r="T657" s="41"/>
      <c r="U657" s="41"/>
      <c r="V657" s="41"/>
      <c r="W657" s="41"/>
      <c r="X657" s="41"/>
      <c r="Y657" s="42"/>
    </row>
    <row r="658" spans="1:25" x14ac:dyDescent="0.25">
      <c r="A658" s="36"/>
      <c r="B658" s="37"/>
      <c r="C658" s="38" t="s">
        <v>312</v>
      </c>
      <c r="D658" s="38"/>
      <c r="E658" s="38"/>
      <c r="F658" s="38" t="s">
        <v>1486</v>
      </c>
      <c r="G658" s="38" t="s">
        <v>117</v>
      </c>
      <c r="H658" s="39">
        <v>32554</v>
      </c>
      <c r="I658" s="39">
        <v>32554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8"/>
      <c r="S658" s="40"/>
      <c r="T658" s="41"/>
      <c r="U658" s="41"/>
      <c r="V658" s="41"/>
      <c r="W658" s="41"/>
      <c r="X658" s="41"/>
      <c r="Y658" s="42"/>
    </row>
    <row r="659" spans="1:25" ht="45.6" x14ac:dyDescent="0.25">
      <c r="A659" s="28" t="s">
        <v>1492</v>
      </c>
      <c r="B659" s="29" t="s">
        <v>1493</v>
      </c>
      <c r="C659" s="30"/>
      <c r="D659" s="30" t="s">
        <v>1494</v>
      </c>
      <c r="E659" s="30" t="s">
        <v>1495</v>
      </c>
      <c r="F659" s="30"/>
      <c r="G659" s="30"/>
      <c r="H659" s="35">
        <f t="shared" ref="H659:Q659" si="174">SUM(H660:H661)</f>
        <v>47331.75</v>
      </c>
      <c r="I659" s="35">
        <f t="shared" si="174"/>
        <v>0</v>
      </c>
      <c r="J659" s="35">
        <f t="shared" si="174"/>
        <v>0</v>
      </c>
      <c r="K659" s="35">
        <f t="shared" si="174"/>
        <v>47331.75</v>
      </c>
      <c r="L659" s="35">
        <f t="shared" si="174"/>
        <v>0</v>
      </c>
      <c r="M659" s="35">
        <f t="shared" si="174"/>
        <v>0</v>
      </c>
      <c r="N659" s="35">
        <f t="shared" si="174"/>
        <v>0</v>
      </c>
      <c r="O659" s="35">
        <f t="shared" si="174"/>
        <v>0</v>
      </c>
      <c r="P659" s="35">
        <f t="shared" si="174"/>
        <v>0</v>
      </c>
      <c r="Q659" s="35">
        <f t="shared" si="174"/>
        <v>0</v>
      </c>
      <c r="R659" s="30" t="s">
        <v>1496</v>
      </c>
      <c r="S659" s="32" t="s">
        <v>31</v>
      </c>
      <c r="T659" s="33" t="s">
        <v>69</v>
      </c>
      <c r="U659" s="33" t="s">
        <v>33</v>
      </c>
      <c r="V659" s="33" t="s">
        <v>33</v>
      </c>
      <c r="W659" s="33" t="s">
        <v>33</v>
      </c>
      <c r="X659" s="33" t="s">
        <v>33</v>
      </c>
      <c r="Y659" s="34" t="s">
        <v>33</v>
      </c>
    </row>
    <row r="660" spans="1:25" x14ac:dyDescent="0.25">
      <c r="A660" s="36"/>
      <c r="B660" s="37"/>
      <c r="C660" s="38" t="s">
        <v>314</v>
      </c>
      <c r="D660" s="38"/>
      <c r="E660" s="38"/>
      <c r="F660" s="38" t="s">
        <v>1486</v>
      </c>
      <c r="G660" s="38" t="s">
        <v>117</v>
      </c>
      <c r="H660" s="39">
        <v>35730</v>
      </c>
      <c r="I660" s="39">
        <v>0</v>
      </c>
      <c r="J660" s="39">
        <v>0</v>
      </c>
      <c r="K660" s="39">
        <v>35730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8"/>
      <c r="S660" s="40"/>
      <c r="T660" s="41"/>
      <c r="U660" s="41"/>
      <c r="V660" s="41"/>
      <c r="W660" s="41"/>
      <c r="X660" s="41"/>
      <c r="Y660" s="42"/>
    </row>
    <row r="661" spans="1:25" x14ac:dyDescent="0.25">
      <c r="A661" s="36"/>
      <c r="B661" s="37"/>
      <c r="C661" s="38" t="s">
        <v>314</v>
      </c>
      <c r="D661" s="38"/>
      <c r="E661" s="38"/>
      <c r="F661" s="38" t="s">
        <v>1486</v>
      </c>
      <c r="G661" s="38" t="s">
        <v>45</v>
      </c>
      <c r="H661" s="39">
        <v>11601.75</v>
      </c>
      <c r="I661" s="39">
        <v>0</v>
      </c>
      <c r="J661" s="39">
        <v>0</v>
      </c>
      <c r="K661" s="39">
        <v>11601.75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8"/>
      <c r="S661" s="40"/>
      <c r="T661" s="41"/>
      <c r="U661" s="41"/>
      <c r="V661" s="41"/>
      <c r="W661" s="41"/>
      <c r="X661" s="41"/>
      <c r="Y661" s="42"/>
    </row>
    <row r="662" spans="1:25" ht="45.6" x14ac:dyDescent="0.25">
      <c r="A662" s="28" t="s">
        <v>1497</v>
      </c>
      <c r="B662" s="29" t="s">
        <v>1498</v>
      </c>
      <c r="C662" s="30"/>
      <c r="D662" s="30" t="s">
        <v>1499</v>
      </c>
      <c r="E662" s="30" t="s">
        <v>1500</v>
      </c>
      <c r="F662" s="30"/>
      <c r="G662" s="30"/>
      <c r="H662" s="35">
        <f t="shared" ref="H662:Q662" si="175">SUM(H663:H664)</f>
        <v>71523.540000000008</v>
      </c>
      <c r="I662" s="35">
        <f t="shared" si="175"/>
        <v>71523.540000000008</v>
      </c>
      <c r="J662" s="35">
        <f t="shared" si="175"/>
        <v>0</v>
      </c>
      <c r="K662" s="35">
        <f t="shared" si="175"/>
        <v>0</v>
      </c>
      <c r="L662" s="35">
        <f t="shared" si="175"/>
        <v>0</v>
      </c>
      <c r="M662" s="35">
        <f t="shared" si="175"/>
        <v>0</v>
      </c>
      <c r="N662" s="35">
        <f t="shared" si="175"/>
        <v>0</v>
      </c>
      <c r="O662" s="35">
        <f t="shared" si="175"/>
        <v>0</v>
      </c>
      <c r="P662" s="35">
        <f t="shared" si="175"/>
        <v>0</v>
      </c>
      <c r="Q662" s="35">
        <f t="shared" si="175"/>
        <v>0</v>
      </c>
      <c r="R662" s="30" t="s">
        <v>1501</v>
      </c>
      <c r="S662" s="32" t="s">
        <v>31</v>
      </c>
      <c r="T662" s="33" t="s">
        <v>69</v>
      </c>
      <c r="U662" s="33" t="s">
        <v>33</v>
      </c>
      <c r="V662" s="33" t="s">
        <v>33</v>
      </c>
      <c r="W662" s="33" t="s">
        <v>33</v>
      </c>
      <c r="X662" s="33" t="s">
        <v>33</v>
      </c>
      <c r="Y662" s="34" t="s">
        <v>33</v>
      </c>
    </row>
    <row r="663" spans="1:25" x14ac:dyDescent="0.25">
      <c r="A663" s="36"/>
      <c r="B663" s="37"/>
      <c r="C663" s="38" t="s">
        <v>307</v>
      </c>
      <c r="D663" s="38"/>
      <c r="E663" s="38"/>
      <c r="F663" s="38" t="s">
        <v>1486</v>
      </c>
      <c r="G663" s="38" t="s">
        <v>117</v>
      </c>
      <c r="H663" s="39">
        <v>53992</v>
      </c>
      <c r="I663" s="39">
        <v>53992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8"/>
      <c r="S663" s="40"/>
      <c r="T663" s="41"/>
      <c r="U663" s="41"/>
      <c r="V663" s="41"/>
      <c r="W663" s="41"/>
      <c r="X663" s="41"/>
      <c r="Y663" s="42"/>
    </row>
    <row r="664" spans="1:25" x14ac:dyDescent="0.25">
      <c r="A664" s="36"/>
      <c r="B664" s="37"/>
      <c r="C664" s="38" t="s">
        <v>307</v>
      </c>
      <c r="D664" s="38"/>
      <c r="E664" s="38"/>
      <c r="F664" s="38" t="s">
        <v>1486</v>
      </c>
      <c r="G664" s="38" t="s">
        <v>45</v>
      </c>
      <c r="H664" s="39">
        <v>17531.54</v>
      </c>
      <c r="I664" s="39">
        <v>17531.54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8"/>
      <c r="S664" s="40"/>
      <c r="T664" s="41"/>
      <c r="U664" s="41"/>
      <c r="V664" s="41"/>
      <c r="W664" s="41"/>
      <c r="X664" s="41"/>
      <c r="Y664" s="42"/>
    </row>
    <row r="665" spans="1:25" ht="34.200000000000003" x14ac:dyDescent="0.25">
      <c r="A665" s="28" t="s">
        <v>1502</v>
      </c>
      <c r="B665" s="29" t="s">
        <v>1503</v>
      </c>
      <c r="C665" s="30"/>
      <c r="D665" s="30" t="s">
        <v>1504</v>
      </c>
      <c r="E665" s="30" t="s">
        <v>1505</v>
      </c>
      <c r="F665" s="30"/>
      <c r="G665" s="30"/>
      <c r="H665" s="35">
        <f t="shared" ref="H665:Q665" si="176">SUM(H666:H667)</f>
        <v>84145.34</v>
      </c>
      <c r="I665" s="35">
        <f t="shared" si="176"/>
        <v>0</v>
      </c>
      <c r="J665" s="35">
        <f t="shared" si="176"/>
        <v>0</v>
      </c>
      <c r="K665" s="35">
        <f t="shared" si="176"/>
        <v>84145.34</v>
      </c>
      <c r="L665" s="35">
        <f t="shared" si="176"/>
        <v>0</v>
      </c>
      <c r="M665" s="35">
        <f t="shared" si="176"/>
        <v>0</v>
      </c>
      <c r="N665" s="35">
        <f t="shared" si="176"/>
        <v>0</v>
      </c>
      <c r="O665" s="35">
        <f t="shared" si="176"/>
        <v>0</v>
      </c>
      <c r="P665" s="35">
        <f t="shared" si="176"/>
        <v>0</v>
      </c>
      <c r="Q665" s="35">
        <f t="shared" si="176"/>
        <v>0</v>
      </c>
      <c r="R665" s="30" t="s">
        <v>1506</v>
      </c>
      <c r="S665" s="32" t="s">
        <v>31</v>
      </c>
      <c r="T665" s="33" t="s">
        <v>69</v>
      </c>
      <c r="U665" s="33" t="s">
        <v>33</v>
      </c>
      <c r="V665" s="33" t="s">
        <v>33</v>
      </c>
      <c r="W665" s="33" t="s">
        <v>33</v>
      </c>
      <c r="X665" s="33" t="s">
        <v>33</v>
      </c>
      <c r="Y665" s="34" t="s">
        <v>33</v>
      </c>
    </row>
    <row r="666" spans="1:25" x14ac:dyDescent="0.25">
      <c r="A666" s="36"/>
      <c r="B666" s="37"/>
      <c r="C666" s="38" t="s">
        <v>305</v>
      </c>
      <c r="D666" s="38"/>
      <c r="E666" s="38"/>
      <c r="F666" s="38" t="s">
        <v>1486</v>
      </c>
      <c r="G666" s="38" t="s">
        <v>117</v>
      </c>
      <c r="H666" s="39">
        <v>63520</v>
      </c>
      <c r="I666" s="39">
        <v>0</v>
      </c>
      <c r="J666" s="39">
        <v>0</v>
      </c>
      <c r="K666" s="39">
        <v>63520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8"/>
      <c r="S666" s="40"/>
      <c r="T666" s="41"/>
      <c r="U666" s="41"/>
      <c r="V666" s="41"/>
      <c r="W666" s="41"/>
      <c r="X666" s="41"/>
      <c r="Y666" s="42"/>
    </row>
    <row r="667" spans="1:25" x14ac:dyDescent="0.25">
      <c r="A667" s="36"/>
      <c r="B667" s="37"/>
      <c r="C667" s="38" t="s">
        <v>305</v>
      </c>
      <c r="D667" s="38"/>
      <c r="E667" s="38"/>
      <c r="F667" s="38" t="s">
        <v>1486</v>
      </c>
      <c r="G667" s="38" t="s">
        <v>45</v>
      </c>
      <c r="H667" s="39">
        <v>20625.34</v>
      </c>
      <c r="I667" s="39">
        <v>0</v>
      </c>
      <c r="J667" s="39">
        <v>0</v>
      </c>
      <c r="K667" s="39">
        <v>20625.34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8"/>
      <c r="S667" s="40"/>
      <c r="T667" s="41"/>
      <c r="U667" s="41"/>
      <c r="V667" s="41"/>
      <c r="W667" s="41"/>
      <c r="X667" s="41"/>
      <c r="Y667" s="42"/>
    </row>
    <row r="668" spans="1:25" ht="45.6" x14ac:dyDescent="0.25">
      <c r="A668" s="28" t="s">
        <v>1507</v>
      </c>
      <c r="B668" s="29" t="s">
        <v>1508</v>
      </c>
      <c r="C668" s="30"/>
      <c r="D668" s="30" t="s">
        <v>1509</v>
      </c>
      <c r="E668" s="30" t="s">
        <v>460</v>
      </c>
      <c r="F668" s="30"/>
      <c r="G668" s="30"/>
      <c r="H668" s="35">
        <f t="shared" ref="H668:Q668" si="177">SUM(H669:H670)</f>
        <v>94663.5</v>
      </c>
      <c r="I668" s="35">
        <f t="shared" si="177"/>
        <v>0</v>
      </c>
      <c r="J668" s="35">
        <f t="shared" si="177"/>
        <v>0</v>
      </c>
      <c r="K668" s="35">
        <f t="shared" si="177"/>
        <v>94663.5</v>
      </c>
      <c r="L668" s="35">
        <f t="shared" si="177"/>
        <v>0</v>
      </c>
      <c r="M668" s="35">
        <f t="shared" si="177"/>
        <v>0</v>
      </c>
      <c r="N668" s="35">
        <f t="shared" si="177"/>
        <v>0</v>
      </c>
      <c r="O668" s="35">
        <f t="shared" si="177"/>
        <v>0</v>
      </c>
      <c r="P668" s="35">
        <f t="shared" si="177"/>
        <v>0</v>
      </c>
      <c r="Q668" s="35">
        <f t="shared" si="177"/>
        <v>0</v>
      </c>
      <c r="R668" s="30" t="s">
        <v>1510</v>
      </c>
      <c r="S668" s="32" t="s">
        <v>31</v>
      </c>
      <c r="T668" s="33" t="s">
        <v>69</v>
      </c>
      <c r="U668" s="33" t="s">
        <v>33</v>
      </c>
      <c r="V668" s="33" t="s">
        <v>33</v>
      </c>
      <c r="W668" s="33" t="s">
        <v>33</v>
      </c>
      <c r="X668" s="33" t="s">
        <v>33</v>
      </c>
      <c r="Y668" s="34" t="s">
        <v>33</v>
      </c>
    </row>
    <row r="669" spans="1:25" ht="22.8" x14ac:dyDescent="0.25">
      <c r="A669" s="36"/>
      <c r="B669" s="37"/>
      <c r="C669" s="38" t="s">
        <v>304</v>
      </c>
      <c r="D669" s="38"/>
      <c r="E669" s="38"/>
      <c r="F669" s="38" t="s">
        <v>301</v>
      </c>
      <c r="G669" s="38" t="s">
        <v>45</v>
      </c>
      <c r="H669" s="39">
        <v>23203.5</v>
      </c>
      <c r="I669" s="39">
        <v>0</v>
      </c>
      <c r="J669" s="39">
        <v>0</v>
      </c>
      <c r="K669" s="39">
        <v>23203.5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8"/>
      <c r="S669" s="40"/>
      <c r="T669" s="41"/>
      <c r="U669" s="41"/>
      <c r="V669" s="41"/>
      <c r="W669" s="41"/>
      <c r="X669" s="41"/>
      <c r="Y669" s="42"/>
    </row>
    <row r="670" spans="1:25" ht="22.8" x14ac:dyDescent="0.25">
      <c r="A670" s="36"/>
      <c r="B670" s="37"/>
      <c r="C670" s="38" t="s">
        <v>304</v>
      </c>
      <c r="D670" s="38"/>
      <c r="E670" s="38"/>
      <c r="F670" s="38" t="s">
        <v>301</v>
      </c>
      <c r="G670" s="38" t="s">
        <v>315</v>
      </c>
      <c r="H670" s="39">
        <v>71460</v>
      </c>
      <c r="I670" s="39">
        <v>0</v>
      </c>
      <c r="J670" s="39">
        <v>0</v>
      </c>
      <c r="K670" s="39">
        <v>71460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8"/>
      <c r="S670" s="40"/>
      <c r="T670" s="41"/>
      <c r="U670" s="41"/>
      <c r="V670" s="41"/>
      <c r="W670" s="41"/>
      <c r="X670" s="41"/>
      <c r="Y670" s="42"/>
    </row>
    <row r="671" spans="1:25" ht="45.6" x14ac:dyDescent="0.25">
      <c r="A671" s="28" t="s">
        <v>1511</v>
      </c>
      <c r="B671" s="29" t="s">
        <v>1512</v>
      </c>
      <c r="C671" s="30"/>
      <c r="D671" s="30" t="s">
        <v>792</v>
      </c>
      <c r="E671" s="30" t="s">
        <v>768</v>
      </c>
      <c r="F671" s="30"/>
      <c r="G671" s="30"/>
      <c r="H671" s="35">
        <f t="shared" ref="H671:Q671" si="178">SUM(H672:H673)</f>
        <v>26295.42</v>
      </c>
      <c r="I671" s="35">
        <f t="shared" si="178"/>
        <v>26295.42</v>
      </c>
      <c r="J671" s="35">
        <f t="shared" si="178"/>
        <v>0</v>
      </c>
      <c r="K671" s="35">
        <f t="shared" si="178"/>
        <v>0</v>
      </c>
      <c r="L671" s="35">
        <f t="shared" si="178"/>
        <v>0</v>
      </c>
      <c r="M671" s="35">
        <f t="shared" si="178"/>
        <v>0</v>
      </c>
      <c r="N671" s="35">
        <f t="shared" si="178"/>
        <v>0</v>
      </c>
      <c r="O671" s="35">
        <f t="shared" si="178"/>
        <v>0</v>
      </c>
      <c r="P671" s="35">
        <f t="shared" si="178"/>
        <v>0</v>
      </c>
      <c r="Q671" s="35">
        <f t="shared" si="178"/>
        <v>0</v>
      </c>
      <c r="R671" s="30" t="s">
        <v>1513</v>
      </c>
      <c r="S671" s="32" t="s">
        <v>31</v>
      </c>
      <c r="T671" s="33" t="s">
        <v>69</v>
      </c>
      <c r="U671" s="33" t="s">
        <v>33</v>
      </c>
      <c r="V671" s="33" t="s">
        <v>33</v>
      </c>
      <c r="W671" s="33" t="s">
        <v>33</v>
      </c>
      <c r="X671" s="33" t="s">
        <v>33</v>
      </c>
      <c r="Y671" s="34" t="s">
        <v>33</v>
      </c>
    </row>
    <row r="672" spans="1:25" x14ac:dyDescent="0.25">
      <c r="A672" s="36"/>
      <c r="B672" s="37"/>
      <c r="C672" s="38" t="s">
        <v>770</v>
      </c>
      <c r="D672" s="38"/>
      <c r="E672" s="38"/>
      <c r="F672" s="38" t="s">
        <v>1486</v>
      </c>
      <c r="G672" s="38" t="s">
        <v>45</v>
      </c>
      <c r="H672" s="39">
        <v>6445.42</v>
      </c>
      <c r="I672" s="39">
        <v>6445.42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8"/>
      <c r="S672" s="40"/>
      <c r="T672" s="41"/>
      <c r="U672" s="41"/>
      <c r="V672" s="41"/>
      <c r="W672" s="41"/>
      <c r="X672" s="41"/>
      <c r="Y672" s="42"/>
    </row>
    <row r="673" spans="1:25" x14ac:dyDescent="0.25">
      <c r="A673" s="36"/>
      <c r="B673" s="37"/>
      <c r="C673" s="38" t="s">
        <v>770</v>
      </c>
      <c r="D673" s="38"/>
      <c r="E673" s="38"/>
      <c r="F673" s="38" t="s">
        <v>1486</v>
      </c>
      <c r="G673" s="38" t="s">
        <v>117</v>
      </c>
      <c r="H673" s="39">
        <v>19850</v>
      </c>
      <c r="I673" s="39">
        <v>19850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8"/>
      <c r="S673" s="40"/>
      <c r="T673" s="41"/>
      <c r="U673" s="41"/>
      <c r="V673" s="41"/>
      <c r="W673" s="41"/>
      <c r="X673" s="41"/>
      <c r="Y673" s="42"/>
    </row>
    <row r="674" spans="1:25" ht="45.6" x14ac:dyDescent="0.25">
      <c r="A674" s="28" t="s">
        <v>1514</v>
      </c>
      <c r="B674" s="29" t="s">
        <v>1515</v>
      </c>
      <c r="C674" s="30"/>
      <c r="D674" s="30" t="s">
        <v>1516</v>
      </c>
      <c r="E674" s="30" t="s">
        <v>719</v>
      </c>
      <c r="F674" s="30"/>
      <c r="G674" s="30"/>
      <c r="H674" s="35">
        <f t="shared" ref="H674:Q674" si="179">SUM(H675:H676)</f>
        <v>198500</v>
      </c>
      <c r="I674" s="35">
        <f t="shared" si="179"/>
        <v>0</v>
      </c>
      <c r="J674" s="35">
        <f t="shared" si="179"/>
        <v>0</v>
      </c>
      <c r="K674" s="35">
        <f t="shared" si="179"/>
        <v>198500</v>
      </c>
      <c r="L674" s="35">
        <f t="shared" si="179"/>
        <v>0</v>
      </c>
      <c r="M674" s="35">
        <f t="shared" si="179"/>
        <v>0</v>
      </c>
      <c r="N674" s="35">
        <f t="shared" si="179"/>
        <v>0</v>
      </c>
      <c r="O674" s="35">
        <f t="shared" si="179"/>
        <v>0</v>
      </c>
      <c r="P674" s="35">
        <f t="shared" si="179"/>
        <v>64454</v>
      </c>
      <c r="Q674" s="35">
        <f t="shared" si="179"/>
        <v>0</v>
      </c>
      <c r="R674" s="30" t="s">
        <v>1517</v>
      </c>
      <c r="S674" s="32" t="s">
        <v>31</v>
      </c>
      <c r="T674" s="33" t="s">
        <v>69</v>
      </c>
      <c r="U674" s="33" t="s">
        <v>33</v>
      </c>
      <c r="V674" s="33" t="s">
        <v>33</v>
      </c>
      <c r="W674" s="33" t="s">
        <v>33</v>
      </c>
      <c r="X674" s="33" t="s">
        <v>33</v>
      </c>
      <c r="Y674" s="34" t="s">
        <v>33</v>
      </c>
    </row>
    <row r="675" spans="1:25" ht="22.8" x14ac:dyDescent="0.25">
      <c r="A675" s="36"/>
      <c r="B675" s="37"/>
      <c r="C675" s="38" t="s">
        <v>722</v>
      </c>
      <c r="D675" s="38"/>
      <c r="E675" s="38"/>
      <c r="F675" s="38" t="s">
        <v>1486</v>
      </c>
      <c r="G675" s="38" t="s">
        <v>45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64454</v>
      </c>
      <c r="Q675" s="39">
        <v>0</v>
      </c>
      <c r="R675" s="38"/>
      <c r="S675" s="40"/>
      <c r="T675" s="41"/>
      <c r="U675" s="41"/>
      <c r="V675" s="41"/>
      <c r="W675" s="41"/>
      <c r="X675" s="41"/>
      <c r="Y675" s="42"/>
    </row>
    <row r="676" spans="1:25" ht="22.8" x14ac:dyDescent="0.25">
      <c r="A676" s="36"/>
      <c r="B676" s="37"/>
      <c r="C676" s="38" t="s">
        <v>722</v>
      </c>
      <c r="D676" s="38"/>
      <c r="E676" s="38"/>
      <c r="F676" s="38" t="s">
        <v>1486</v>
      </c>
      <c r="G676" s="38" t="s">
        <v>117</v>
      </c>
      <c r="H676" s="39">
        <v>198500</v>
      </c>
      <c r="I676" s="39">
        <v>0</v>
      </c>
      <c r="J676" s="39">
        <v>0</v>
      </c>
      <c r="K676" s="39">
        <v>198500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8"/>
      <c r="S676" s="40"/>
      <c r="T676" s="41"/>
      <c r="U676" s="41"/>
      <c r="V676" s="41"/>
      <c r="W676" s="41"/>
      <c r="X676" s="41"/>
      <c r="Y676" s="42"/>
    </row>
    <row r="677" spans="1:25" ht="45.6" x14ac:dyDescent="0.25">
      <c r="A677" s="28" t="s">
        <v>1518</v>
      </c>
      <c r="B677" s="29" t="s">
        <v>1519</v>
      </c>
      <c r="C677" s="30"/>
      <c r="D677" s="30" t="s">
        <v>920</v>
      </c>
      <c r="E677" s="30" t="s">
        <v>921</v>
      </c>
      <c r="F677" s="30"/>
      <c r="G677" s="30"/>
      <c r="H677" s="35">
        <f t="shared" ref="H677:Q677" si="180">SUM(H678:H679)</f>
        <v>48383.57</v>
      </c>
      <c r="I677" s="35">
        <f t="shared" si="180"/>
        <v>48383.57</v>
      </c>
      <c r="J677" s="35">
        <f t="shared" si="180"/>
        <v>0</v>
      </c>
      <c r="K677" s="35">
        <f t="shared" si="180"/>
        <v>0</v>
      </c>
      <c r="L677" s="35">
        <f t="shared" si="180"/>
        <v>0</v>
      </c>
      <c r="M677" s="35">
        <f t="shared" si="180"/>
        <v>0</v>
      </c>
      <c r="N677" s="35">
        <f t="shared" si="180"/>
        <v>0</v>
      </c>
      <c r="O677" s="35">
        <f t="shared" si="180"/>
        <v>0</v>
      </c>
      <c r="P677" s="35">
        <f t="shared" si="180"/>
        <v>0</v>
      </c>
      <c r="Q677" s="35">
        <f t="shared" si="180"/>
        <v>0</v>
      </c>
      <c r="R677" s="30" t="s">
        <v>1520</v>
      </c>
      <c r="S677" s="32" t="s">
        <v>31</v>
      </c>
      <c r="T677" s="33" t="s">
        <v>69</v>
      </c>
      <c r="U677" s="33" t="s">
        <v>33</v>
      </c>
      <c r="V677" s="33" t="s">
        <v>33</v>
      </c>
      <c r="W677" s="33" t="s">
        <v>33</v>
      </c>
      <c r="X677" s="33" t="s">
        <v>33</v>
      </c>
      <c r="Y677" s="34" t="s">
        <v>33</v>
      </c>
    </row>
    <row r="678" spans="1:25" ht="22.8" x14ac:dyDescent="0.25">
      <c r="A678" s="36"/>
      <c r="B678" s="37"/>
      <c r="C678" s="38" t="s">
        <v>901</v>
      </c>
      <c r="D678" s="38"/>
      <c r="E678" s="38"/>
      <c r="F678" s="38" t="s">
        <v>1486</v>
      </c>
      <c r="G678" s="38" t="s">
        <v>117</v>
      </c>
      <c r="H678" s="39">
        <v>36524</v>
      </c>
      <c r="I678" s="39">
        <v>36524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8"/>
      <c r="S678" s="40"/>
      <c r="T678" s="41"/>
      <c r="U678" s="41"/>
      <c r="V678" s="41"/>
      <c r="W678" s="41"/>
      <c r="X678" s="41"/>
      <c r="Y678" s="42"/>
    </row>
    <row r="679" spans="1:25" ht="22.8" x14ac:dyDescent="0.25">
      <c r="A679" s="36"/>
      <c r="B679" s="37"/>
      <c r="C679" s="38" t="s">
        <v>901</v>
      </c>
      <c r="D679" s="38"/>
      <c r="E679" s="38"/>
      <c r="F679" s="38" t="s">
        <v>1486</v>
      </c>
      <c r="G679" s="38" t="s">
        <v>45</v>
      </c>
      <c r="H679" s="39">
        <v>11859.57</v>
      </c>
      <c r="I679" s="39">
        <v>11859.57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8"/>
      <c r="S679" s="40"/>
      <c r="T679" s="41"/>
      <c r="U679" s="41"/>
      <c r="V679" s="41"/>
      <c r="W679" s="41"/>
      <c r="X679" s="41"/>
      <c r="Y679" s="42"/>
    </row>
    <row r="680" spans="1:25" ht="34.200000000000003" x14ac:dyDescent="0.25">
      <c r="A680" s="28" t="s">
        <v>1521</v>
      </c>
      <c r="B680" s="29" t="s">
        <v>1522</v>
      </c>
      <c r="C680" s="30"/>
      <c r="D680" s="30" t="s">
        <v>471</v>
      </c>
      <c r="E680" s="30" t="s">
        <v>1523</v>
      </c>
      <c r="F680" s="30"/>
      <c r="G680" s="30"/>
      <c r="H680" s="35">
        <f t="shared" ref="H680:Q680" si="181">SUM(H681:H682)</f>
        <v>47625.600000000006</v>
      </c>
      <c r="I680" s="35">
        <f t="shared" si="181"/>
        <v>47625.600000000006</v>
      </c>
      <c r="J680" s="35">
        <f t="shared" si="181"/>
        <v>0</v>
      </c>
      <c r="K680" s="35">
        <f t="shared" si="181"/>
        <v>0</v>
      </c>
      <c r="L680" s="35">
        <f t="shared" si="181"/>
        <v>0</v>
      </c>
      <c r="M680" s="35">
        <f t="shared" si="181"/>
        <v>0</v>
      </c>
      <c r="N680" s="35">
        <f t="shared" si="181"/>
        <v>0</v>
      </c>
      <c r="O680" s="35">
        <f t="shared" si="181"/>
        <v>0</v>
      </c>
      <c r="P680" s="35">
        <f t="shared" si="181"/>
        <v>0</v>
      </c>
      <c r="Q680" s="35">
        <f t="shared" si="181"/>
        <v>0</v>
      </c>
      <c r="R680" s="30" t="s">
        <v>1524</v>
      </c>
      <c r="S680" s="32" t="s">
        <v>31</v>
      </c>
      <c r="T680" s="33" t="s">
        <v>69</v>
      </c>
      <c r="U680" s="33" t="s">
        <v>33</v>
      </c>
      <c r="V680" s="33" t="s">
        <v>33</v>
      </c>
      <c r="W680" s="33" t="s">
        <v>33</v>
      </c>
      <c r="X680" s="33" t="s">
        <v>33</v>
      </c>
      <c r="Y680" s="34" t="s">
        <v>33</v>
      </c>
    </row>
    <row r="681" spans="1:25" x14ac:dyDescent="0.25">
      <c r="A681" s="36"/>
      <c r="B681" s="37"/>
      <c r="C681" s="38" t="s">
        <v>302</v>
      </c>
      <c r="D681" s="38"/>
      <c r="E681" s="38"/>
      <c r="F681" s="38" t="s">
        <v>1486</v>
      </c>
      <c r="G681" s="38" t="s">
        <v>45</v>
      </c>
      <c r="H681" s="39">
        <v>9525.1200000000008</v>
      </c>
      <c r="I681" s="39">
        <v>9525.1200000000008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8"/>
      <c r="S681" s="40"/>
      <c r="T681" s="41"/>
      <c r="U681" s="41"/>
      <c r="V681" s="41"/>
      <c r="W681" s="41"/>
      <c r="X681" s="41"/>
      <c r="Y681" s="42"/>
    </row>
    <row r="682" spans="1:25" x14ac:dyDescent="0.25">
      <c r="A682" s="36"/>
      <c r="B682" s="37"/>
      <c r="C682" s="38" t="s">
        <v>302</v>
      </c>
      <c r="D682" s="38"/>
      <c r="E682" s="38"/>
      <c r="F682" s="38" t="s">
        <v>1486</v>
      </c>
      <c r="G682" s="38" t="s">
        <v>117</v>
      </c>
      <c r="H682" s="39">
        <v>38100.480000000003</v>
      </c>
      <c r="I682" s="39">
        <v>38100.480000000003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8"/>
      <c r="S682" s="40"/>
      <c r="T682" s="41"/>
      <c r="U682" s="41"/>
      <c r="V682" s="41"/>
      <c r="W682" s="41"/>
      <c r="X682" s="41"/>
      <c r="Y682" s="42"/>
    </row>
    <row r="683" spans="1:25" ht="22.8" x14ac:dyDescent="0.25">
      <c r="A683" s="28" t="s">
        <v>1525</v>
      </c>
      <c r="B683" s="29" t="s">
        <v>1526</v>
      </c>
      <c r="C683" s="30" t="s">
        <v>41</v>
      </c>
      <c r="D683" s="30" t="s">
        <v>797</v>
      </c>
      <c r="E683" s="30" t="s">
        <v>1527</v>
      </c>
      <c r="F683" s="30" t="s">
        <v>1528</v>
      </c>
      <c r="G683" s="30" t="s">
        <v>45</v>
      </c>
      <c r="H683" s="31">
        <v>10000</v>
      </c>
      <c r="I683" s="31">
        <v>10000</v>
      </c>
      <c r="J683" s="31">
        <v>0</v>
      </c>
      <c r="K683" s="31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0" t="s">
        <v>1110</v>
      </c>
      <c r="S683" s="32" t="s">
        <v>37</v>
      </c>
      <c r="T683" s="33" t="s">
        <v>60</v>
      </c>
      <c r="U683" s="33" t="s">
        <v>33</v>
      </c>
      <c r="V683" s="33" t="s">
        <v>33</v>
      </c>
      <c r="W683" s="33" t="s">
        <v>33</v>
      </c>
      <c r="X683" s="33" t="s">
        <v>33</v>
      </c>
      <c r="Y683" s="34" t="s">
        <v>33</v>
      </c>
    </row>
    <row r="684" spans="1:25" ht="34.200000000000003" x14ac:dyDescent="0.25">
      <c r="A684" s="28" t="s">
        <v>1529</v>
      </c>
      <c r="B684" s="29" t="s">
        <v>1530</v>
      </c>
      <c r="C684" s="30" t="s">
        <v>41</v>
      </c>
      <c r="D684" s="30" t="s">
        <v>185</v>
      </c>
      <c r="E684" s="30" t="s">
        <v>1460</v>
      </c>
      <c r="F684" s="30" t="s">
        <v>1486</v>
      </c>
      <c r="G684" s="30" t="s">
        <v>800</v>
      </c>
      <c r="H684" s="31">
        <v>100000</v>
      </c>
      <c r="I684" s="31">
        <v>0</v>
      </c>
      <c r="J684" s="31">
        <v>0</v>
      </c>
      <c r="K684" s="31">
        <v>100000</v>
      </c>
      <c r="L684" s="31">
        <v>0</v>
      </c>
      <c r="M684" s="31">
        <v>0</v>
      </c>
      <c r="N684" s="31">
        <v>0</v>
      </c>
      <c r="O684" s="31">
        <v>0</v>
      </c>
      <c r="P684" s="31">
        <v>100000</v>
      </c>
      <c r="Q684" s="31">
        <v>0</v>
      </c>
      <c r="R684" s="30" t="s">
        <v>1531</v>
      </c>
      <c r="S684" s="32" t="s">
        <v>37</v>
      </c>
      <c r="T684" s="33" t="s">
        <v>83</v>
      </c>
      <c r="U684" s="33" t="s">
        <v>33</v>
      </c>
      <c r="V684" s="33" t="s">
        <v>33</v>
      </c>
      <c r="W684" s="33" t="s">
        <v>33</v>
      </c>
      <c r="X684" s="33" t="s">
        <v>33</v>
      </c>
      <c r="Y684" s="34" t="s">
        <v>33</v>
      </c>
    </row>
    <row r="685" spans="1:25" ht="22.8" x14ac:dyDescent="0.25">
      <c r="A685" s="28" t="s">
        <v>1532</v>
      </c>
      <c r="B685" s="29" t="s">
        <v>1533</v>
      </c>
      <c r="C685" s="30" t="s">
        <v>41</v>
      </c>
      <c r="D685" s="30" t="s">
        <v>185</v>
      </c>
      <c r="E685" s="30" t="s">
        <v>1460</v>
      </c>
      <c r="F685" s="30" t="s">
        <v>1486</v>
      </c>
      <c r="G685" s="30" t="s">
        <v>800</v>
      </c>
      <c r="H685" s="31">
        <v>150000</v>
      </c>
      <c r="I685" s="31">
        <v>0</v>
      </c>
      <c r="J685" s="31">
        <v>0</v>
      </c>
      <c r="K685" s="31">
        <v>150000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0" t="s">
        <v>1531</v>
      </c>
      <c r="S685" s="32" t="s">
        <v>37</v>
      </c>
      <c r="T685" s="33" t="s">
        <v>83</v>
      </c>
      <c r="U685" s="33" t="s">
        <v>33</v>
      </c>
      <c r="V685" s="33" t="s">
        <v>33</v>
      </c>
      <c r="W685" s="33" t="s">
        <v>33</v>
      </c>
      <c r="X685" s="33" t="s">
        <v>33</v>
      </c>
      <c r="Y685" s="34" t="s">
        <v>33</v>
      </c>
    </row>
    <row r="686" spans="1:25" ht="22.8" x14ac:dyDescent="0.25">
      <c r="A686" s="28" t="s">
        <v>1534</v>
      </c>
      <c r="B686" s="29" t="s">
        <v>1535</v>
      </c>
      <c r="C686" s="30"/>
      <c r="D686" s="30"/>
      <c r="E686" s="30" t="s">
        <v>1536</v>
      </c>
      <c r="F686" s="30"/>
      <c r="G686" s="30"/>
      <c r="H686" s="35">
        <f t="shared" ref="H686:Q686" si="182">SUM(H687:H688)</f>
        <v>71523.540000000008</v>
      </c>
      <c r="I686" s="35">
        <f t="shared" si="182"/>
        <v>71523.540000000008</v>
      </c>
      <c r="J686" s="35">
        <f t="shared" si="182"/>
        <v>0</v>
      </c>
      <c r="K686" s="35">
        <f t="shared" si="182"/>
        <v>0</v>
      </c>
      <c r="L686" s="35">
        <f t="shared" si="182"/>
        <v>0</v>
      </c>
      <c r="M686" s="35">
        <f t="shared" si="182"/>
        <v>0</v>
      </c>
      <c r="N686" s="35">
        <f t="shared" si="182"/>
        <v>0</v>
      </c>
      <c r="O686" s="35">
        <f t="shared" si="182"/>
        <v>0</v>
      </c>
      <c r="P686" s="35">
        <f t="shared" si="182"/>
        <v>0</v>
      </c>
      <c r="Q686" s="35">
        <f t="shared" si="182"/>
        <v>0</v>
      </c>
      <c r="R686" s="30"/>
      <c r="S686" s="32"/>
      <c r="T686" s="33"/>
      <c r="U686" s="33"/>
      <c r="V686" s="33"/>
      <c r="W686" s="33"/>
      <c r="X686" s="33"/>
      <c r="Y686" s="34"/>
    </row>
    <row r="687" spans="1:25" x14ac:dyDescent="0.25">
      <c r="A687" s="36"/>
      <c r="B687" s="37"/>
      <c r="C687" s="38" t="s">
        <v>313</v>
      </c>
      <c r="D687" s="38"/>
      <c r="E687" s="38"/>
      <c r="F687" s="38" t="s">
        <v>1486</v>
      </c>
      <c r="G687" s="38" t="s">
        <v>45</v>
      </c>
      <c r="H687" s="39">
        <v>17531.54</v>
      </c>
      <c r="I687" s="39">
        <v>17531.54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8"/>
      <c r="S687" s="40"/>
      <c r="T687" s="41"/>
      <c r="U687" s="41"/>
      <c r="V687" s="41"/>
      <c r="W687" s="41"/>
      <c r="X687" s="41"/>
      <c r="Y687" s="42"/>
    </row>
    <row r="688" spans="1:25" x14ac:dyDescent="0.25">
      <c r="A688" s="36"/>
      <c r="B688" s="37"/>
      <c r="C688" s="38" t="s">
        <v>313</v>
      </c>
      <c r="D688" s="38"/>
      <c r="E688" s="38"/>
      <c r="F688" s="38" t="s">
        <v>1486</v>
      </c>
      <c r="G688" s="38" t="s">
        <v>117</v>
      </c>
      <c r="H688" s="39">
        <v>53992</v>
      </c>
      <c r="I688" s="39">
        <v>53992</v>
      </c>
      <c r="J688" s="39">
        <v>0</v>
      </c>
      <c r="K688" s="39">
        <v>0</v>
      </c>
      <c r="L688" s="39">
        <v>0</v>
      </c>
      <c r="M688" s="39">
        <v>0</v>
      </c>
      <c r="N688" s="39">
        <v>0</v>
      </c>
      <c r="O688" s="39">
        <v>0</v>
      </c>
      <c r="P688" s="39">
        <v>0</v>
      </c>
      <c r="Q688" s="39">
        <v>0</v>
      </c>
      <c r="R688" s="38"/>
      <c r="S688" s="40"/>
      <c r="T688" s="41"/>
      <c r="U688" s="41"/>
      <c r="V688" s="41"/>
      <c r="W688" s="41"/>
      <c r="X688" s="41"/>
      <c r="Y688" s="42"/>
    </row>
    <row r="689" spans="1:25" ht="34.200000000000003" x14ac:dyDescent="0.25">
      <c r="A689" s="28" t="s">
        <v>1537</v>
      </c>
      <c r="B689" s="29" t="s">
        <v>1538</v>
      </c>
      <c r="C689" s="30"/>
      <c r="D689" s="30" t="s">
        <v>797</v>
      </c>
      <c r="E689" s="30" t="s">
        <v>1539</v>
      </c>
      <c r="F689" s="30"/>
      <c r="G689" s="30"/>
      <c r="H689" s="31">
        <v>0</v>
      </c>
      <c r="I689" s="31">
        <v>0</v>
      </c>
      <c r="J689" s="31">
        <v>0</v>
      </c>
      <c r="K689" s="31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0</v>
      </c>
      <c r="R689" s="30" t="s">
        <v>1540</v>
      </c>
      <c r="S689" s="32" t="s">
        <v>37</v>
      </c>
      <c r="T689" s="33" t="s">
        <v>33</v>
      </c>
      <c r="U689" s="33" t="s">
        <v>33</v>
      </c>
      <c r="V689" s="33" t="s">
        <v>33</v>
      </c>
      <c r="W689" s="33" t="s">
        <v>33</v>
      </c>
      <c r="X689" s="33" t="s">
        <v>33</v>
      </c>
      <c r="Y689" s="34" t="s">
        <v>33</v>
      </c>
    </row>
    <row r="690" spans="1:25" ht="45.6" x14ac:dyDescent="0.25">
      <c r="A690" s="28" t="s">
        <v>1541</v>
      </c>
      <c r="B690" s="29" t="s">
        <v>1542</v>
      </c>
      <c r="C690" s="30"/>
      <c r="D690" s="30" t="s">
        <v>797</v>
      </c>
      <c r="E690" s="30" t="s">
        <v>1273</v>
      </c>
      <c r="F690" s="30"/>
      <c r="G690" s="30"/>
      <c r="H690" s="35">
        <f t="shared" ref="H690:Q690" si="183">SUM(H691:H693)</f>
        <v>1463000</v>
      </c>
      <c r="I690" s="35">
        <f t="shared" si="183"/>
        <v>0</v>
      </c>
      <c r="J690" s="35">
        <f t="shared" si="183"/>
        <v>0</v>
      </c>
      <c r="K690" s="35">
        <f t="shared" si="183"/>
        <v>1463000</v>
      </c>
      <c r="L690" s="35">
        <f t="shared" si="183"/>
        <v>0</v>
      </c>
      <c r="M690" s="35">
        <f t="shared" si="183"/>
        <v>0</v>
      </c>
      <c r="N690" s="35">
        <f t="shared" si="183"/>
        <v>0</v>
      </c>
      <c r="O690" s="35">
        <f t="shared" si="183"/>
        <v>0</v>
      </c>
      <c r="P690" s="35">
        <f t="shared" si="183"/>
        <v>2537000</v>
      </c>
      <c r="Q690" s="35">
        <f t="shared" si="183"/>
        <v>1000000</v>
      </c>
      <c r="R690" s="30" t="s">
        <v>1543</v>
      </c>
      <c r="S690" s="32" t="s">
        <v>31</v>
      </c>
      <c r="T690" s="33" t="s">
        <v>358</v>
      </c>
      <c r="U690" s="33" t="s">
        <v>33</v>
      </c>
      <c r="V690" s="33" t="s">
        <v>47</v>
      </c>
      <c r="W690" s="33" t="s">
        <v>33</v>
      </c>
      <c r="X690" s="33" t="s">
        <v>69</v>
      </c>
      <c r="Y690" s="34" t="s">
        <v>33</v>
      </c>
    </row>
    <row r="691" spans="1:25" ht="22.8" x14ac:dyDescent="0.25">
      <c r="A691" s="36"/>
      <c r="B691" s="37"/>
      <c r="C691" s="38" t="s">
        <v>41</v>
      </c>
      <c r="D691" s="38"/>
      <c r="E691" s="38"/>
      <c r="F691" s="38" t="s">
        <v>490</v>
      </c>
      <c r="G691" s="38" t="s">
        <v>441</v>
      </c>
      <c r="H691" s="39">
        <v>1000000</v>
      </c>
      <c r="I691" s="39">
        <v>0</v>
      </c>
      <c r="J691" s="39">
        <v>0</v>
      </c>
      <c r="K691" s="39">
        <v>1000000</v>
      </c>
      <c r="L691" s="39">
        <v>0</v>
      </c>
      <c r="M691" s="39">
        <v>0</v>
      </c>
      <c r="N691" s="39">
        <v>0</v>
      </c>
      <c r="O691" s="39">
        <v>0</v>
      </c>
      <c r="P691" s="39">
        <v>1000000</v>
      </c>
      <c r="Q691" s="39">
        <v>0</v>
      </c>
      <c r="R691" s="38"/>
      <c r="S691" s="40"/>
      <c r="T691" s="41"/>
      <c r="U691" s="41"/>
      <c r="V691" s="41"/>
      <c r="W691" s="41"/>
      <c r="X691" s="41"/>
      <c r="Y691" s="42"/>
    </row>
    <row r="692" spans="1:25" ht="22.8" x14ac:dyDescent="0.25">
      <c r="A692" s="36"/>
      <c r="B692" s="37"/>
      <c r="C692" s="38" t="s">
        <v>41</v>
      </c>
      <c r="D692" s="38"/>
      <c r="E692" s="38"/>
      <c r="F692" s="38" t="s">
        <v>490</v>
      </c>
      <c r="G692" s="38" t="s">
        <v>800</v>
      </c>
      <c r="H692" s="39">
        <v>463000</v>
      </c>
      <c r="I692" s="39">
        <v>0</v>
      </c>
      <c r="J692" s="39">
        <v>0</v>
      </c>
      <c r="K692" s="39">
        <v>463000</v>
      </c>
      <c r="L692" s="39">
        <v>0</v>
      </c>
      <c r="M692" s="39">
        <v>0</v>
      </c>
      <c r="N692" s="39">
        <v>0</v>
      </c>
      <c r="O692" s="39">
        <v>0</v>
      </c>
      <c r="P692" s="39">
        <v>1000000</v>
      </c>
      <c r="Q692" s="39">
        <v>1000000</v>
      </c>
      <c r="R692" s="38"/>
      <c r="S692" s="40"/>
      <c r="T692" s="41"/>
      <c r="U692" s="41"/>
      <c r="V692" s="41"/>
      <c r="W692" s="41"/>
      <c r="X692" s="41"/>
      <c r="Y692" s="42"/>
    </row>
    <row r="693" spans="1:25" ht="22.8" x14ac:dyDescent="0.25">
      <c r="A693" s="36"/>
      <c r="B693" s="37"/>
      <c r="C693" s="38" t="s">
        <v>41</v>
      </c>
      <c r="D693" s="38"/>
      <c r="E693" s="38"/>
      <c r="F693" s="38" t="s">
        <v>490</v>
      </c>
      <c r="G693" s="38" t="s">
        <v>45</v>
      </c>
      <c r="H693" s="39">
        <v>0</v>
      </c>
      <c r="I693" s="39">
        <v>0</v>
      </c>
      <c r="J693" s="39">
        <v>0</v>
      </c>
      <c r="K693" s="39">
        <v>0</v>
      </c>
      <c r="L693" s="39">
        <v>0</v>
      </c>
      <c r="M693" s="39">
        <v>0</v>
      </c>
      <c r="N693" s="39">
        <v>0</v>
      </c>
      <c r="O693" s="39">
        <v>0</v>
      </c>
      <c r="P693" s="39">
        <v>537000</v>
      </c>
      <c r="Q693" s="39">
        <v>0</v>
      </c>
      <c r="R693" s="38"/>
      <c r="S693" s="40"/>
      <c r="T693" s="41"/>
      <c r="U693" s="41"/>
      <c r="V693" s="41"/>
      <c r="W693" s="41"/>
      <c r="X693" s="41"/>
      <c r="Y693" s="42"/>
    </row>
    <row r="694" spans="1:25" ht="22.8" x14ac:dyDescent="0.25">
      <c r="A694" s="28" t="s">
        <v>1544</v>
      </c>
      <c r="B694" s="29" t="s">
        <v>1545</v>
      </c>
      <c r="C694" s="30" t="s">
        <v>41</v>
      </c>
      <c r="D694" s="30" t="s">
        <v>185</v>
      </c>
      <c r="E694" s="30" t="s">
        <v>224</v>
      </c>
      <c r="F694" s="30" t="s">
        <v>1242</v>
      </c>
      <c r="G694" s="30" t="s">
        <v>800</v>
      </c>
      <c r="H694" s="31">
        <v>50000</v>
      </c>
      <c r="I694" s="31">
        <v>0</v>
      </c>
      <c r="J694" s="31">
        <v>0</v>
      </c>
      <c r="K694" s="31">
        <v>50000</v>
      </c>
      <c r="L694" s="31">
        <v>0</v>
      </c>
      <c r="M694" s="31">
        <v>0</v>
      </c>
      <c r="N694" s="31">
        <v>0</v>
      </c>
      <c r="O694" s="31">
        <v>0</v>
      </c>
      <c r="P694" s="31">
        <v>50000</v>
      </c>
      <c r="Q694" s="31">
        <v>50000</v>
      </c>
      <c r="R694" s="30" t="s">
        <v>1546</v>
      </c>
      <c r="S694" s="32" t="s">
        <v>37</v>
      </c>
      <c r="T694" s="33" t="s">
        <v>33</v>
      </c>
      <c r="U694" s="33" t="s">
        <v>33</v>
      </c>
      <c r="V694" s="33" t="s">
        <v>33</v>
      </c>
      <c r="W694" s="33" t="s">
        <v>33</v>
      </c>
      <c r="X694" s="33" t="s">
        <v>33</v>
      </c>
      <c r="Y694" s="34" t="s">
        <v>33</v>
      </c>
    </row>
    <row r="695" spans="1:25" ht="45.6" x14ac:dyDescent="0.25">
      <c r="A695" s="28" t="s">
        <v>1547</v>
      </c>
      <c r="B695" s="29" t="s">
        <v>1548</v>
      </c>
      <c r="C695" s="30"/>
      <c r="D695" s="30" t="s">
        <v>797</v>
      </c>
      <c r="E695" s="30" t="s">
        <v>1549</v>
      </c>
      <c r="F695" s="30"/>
      <c r="G695" s="30"/>
      <c r="H695" s="31">
        <v>0</v>
      </c>
      <c r="I695" s="31">
        <v>0</v>
      </c>
      <c r="J695" s="31">
        <v>0</v>
      </c>
      <c r="K695" s="31">
        <v>0</v>
      </c>
      <c r="L695" s="31">
        <v>0</v>
      </c>
      <c r="M695" s="31">
        <v>0</v>
      </c>
      <c r="N695" s="31">
        <v>0</v>
      </c>
      <c r="O695" s="31">
        <v>0</v>
      </c>
      <c r="P695" s="31">
        <v>0</v>
      </c>
      <c r="Q695" s="31">
        <v>0</v>
      </c>
      <c r="R695" s="30" t="s">
        <v>1550</v>
      </c>
      <c r="S695" s="32" t="s">
        <v>31</v>
      </c>
      <c r="T695" s="33" t="s">
        <v>33</v>
      </c>
      <c r="U695" s="33" t="s">
        <v>33</v>
      </c>
      <c r="V695" s="33" t="s">
        <v>33</v>
      </c>
      <c r="W695" s="33" t="s">
        <v>33</v>
      </c>
      <c r="X695" s="33" t="s">
        <v>33</v>
      </c>
      <c r="Y695" s="34" t="s">
        <v>33</v>
      </c>
    </row>
    <row r="696" spans="1:25" ht="34.200000000000003" x14ac:dyDescent="0.25">
      <c r="A696" s="28" t="s">
        <v>1551</v>
      </c>
      <c r="B696" s="29" t="s">
        <v>1552</v>
      </c>
      <c r="C696" s="30" t="s">
        <v>41</v>
      </c>
      <c r="D696" s="30" t="s">
        <v>797</v>
      </c>
      <c r="E696" s="30" t="s">
        <v>1553</v>
      </c>
      <c r="F696" s="30" t="s">
        <v>70</v>
      </c>
      <c r="G696" s="30" t="s">
        <v>800</v>
      </c>
      <c r="H696" s="31">
        <v>0</v>
      </c>
      <c r="I696" s="31">
        <v>0</v>
      </c>
      <c r="J696" s="31">
        <v>0</v>
      </c>
      <c r="K696" s="31">
        <v>0</v>
      </c>
      <c r="L696" s="31">
        <v>0</v>
      </c>
      <c r="M696" s="31">
        <v>0</v>
      </c>
      <c r="N696" s="31">
        <v>0</v>
      </c>
      <c r="O696" s="31">
        <v>0</v>
      </c>
      <c r="P696" s="31">
        <v>100000</v>
      </c>
      <c r="Q696" s="31">
        <v>400000</v>
      </c>
      <c r="R696" s="30" t="s">
        <v>1554</v>
      </c>
      <c r="S696" s="32" t="s">
        <v>37</v>
      </c>
      <c r="T696" s="33" t="s">
        <v>83</v>
      </c>
      <c r="U696" s="33" t="s">
        <v>33</v>
      </c>
      <c r="V696" s="33" t="s">
        <v>33</v>
      </c>
      <c r="W696" s="33" t="s">
        <v>33</v>
      </c>
      <c r="X696" s="33" t="s">
        <v>33</v>
      </c>
      <c r="Y696" s="34" t="s">
        <v>33</v>
      </c>
    </row>
    <row r="697" spans="1:25" ht="22.8" x14ac:dyDescent="0.25">
      <c r="A697" s="28" t="s">
        <v>1555</v>
      </c>
      <c r="B697" s="29" t="s">
        <v>1556</v>
      </c>
      <c r="C697" s="30"/>
      <c r="D697" s="30"/>
      <c r="E697" s="30" t="s">
        <v>1557</v>
      </c>
      <c r="F697" s="30"/>
      <c r="G697" s="30"/>
      <c r="H697" s="31">
        <v>0</v>
      </c>
      <c r="I697" s="31">
        <v>0</v>
      </c>
      <c r="J697" s="31">
        <v>0</v>
      </c>
      <c r="K697" s="31">
        <v>0</v>
      </c>
      <c r="L697" s="31">
        <v>0</v>
      </c>
      <c r="M697" s="31">
        <v>0</v>
      </c>
      <c r="N697" s="31">
        <v>0</v>
      </c>
      <c r="O697" s="31">
        <v>0</v>
      </c>
      <c r="P697" s="31">
        <v>0</v>
      </c>
      <c r="Q697" s="31">
        <v>0</v>
      </c>
      <c r="R697" s="30" t="s">
        <v>1558</v>
      </c>
      <c r="S697" s="32" t="s">
        <v>37</v>
      </c>
      <c r="T697" s="33" t="s">
        <v>33</v>
      </c>
      <c r="U697" s="33" t="s">
        <v>33</v>
      </c>
      <c r="V697" s="33" t="s">
        <v>33</v>
      </c>
      <c r="W697" s="33" t="s">
        <v>33</v>
      </c>
      <c r="X697" s="33" t="s">
        <v>33</v>
      </c>
      <c r="Y697" s="34" t="s">
        <v>33</v>
      </c>
    </row>
    <row r="698" spans="1:25" ht="45.6" x14ac:dyDescent="0.25">
      <c r="A698" s="28" t="s">
        <v>1559</v>
      </c>
      <c r="B698" s="29" t="s">
        <v>1560</v>
      </c>
      <c r="C698" s="30"/>
      <c r="D698" s="30" t="s">
        <v>797</v>
      </c>
      <c r="E698" s="30" t="s">
        <v>1561</v>
      </c>
      <c r="F698" s="30"/>
      <c r="G698" s="30"/>
      <c r="H698" s="35">
        <f t="shared" ref="H698:Q698" si="184">SUM(H699:H702)</f>
        <v>288485.5</v>
      </c>
      <c r="I698" s="35">
        <f t="shared" si="184"/>
        <v>23865</v>
      </c>
      <c r="J698" s="35">
        <f t="shared" si="184"/>
        <v>0</v>
      </c>
      <c r="K698" s="35">
        <f t="shared" si="184"/>
        <v>264620.5</v>
      </c>
      <c r="L698" s="35">
        <f t="shared" si="184"/>
        <v>0</v>
      </c>
      <c r="M698" s="35">
        <f t="shared" si="184"/>
        <v>0</v>
      </c>
      <c r="N698" s="35">
        <f t="shared" si="184"/>
        <v>0</v>
      </c>
      <c r="O698" s="35">
        <f t="shared" si="184"/>
        <v>0</v>
      </c>
      <c r="P698" s="35">
        <f t="shared" si="184"/>
        <v>0</v>
      </c>
      <c r="Q698" s="35">
        <f t="shared" si="184"/>
        <v>0</v>
      </c>
      <c r="R698" s="30" t="s">
        <v>1562</v>
      </c>
      <c r="S698" s="32" t="s">
        <v>37</v>
      </c>
      <c r="T698" s="33" t="s">
        <v>83</v>
      </c>
      <c r="U698" s="33" t="s">
        <v>33</v>
      </c>
      <c r="V698" s="33" t="s">
        <v>33</v>
      </c>
      <c r="W698" s="33" t="s">
        <v>33</v>
      </c>
      <c r="X698" s="33" t="s">
        <v>33</v>
      </c>
      <c r="Y698" s="34" t="s">
        <v>33</v>
      </c>
    </row>
    <row r="699" spans="1:25" ht="22.8" x14ac:dyDescent="0.25">
      <c r="A699" s="36"/>
      <c r="B699" s="37"/>
      <c r="C699" s="38" t="s">
        <v>41</v>
      </c>
      <c r="D699" s="38"/>
      <c r="E699" s="38"/>
      <c r="F699" s="38" t="s">
        <v>643</v>
      </c>
      <c r="G699" s="38" t="s">
        <v>117</v>
      </c>
      <c r="H699" s="39">
        <v>73817</v>
      </c>
      <c r="I699" s="39">
        <v>0</v>
      </c>
      <c r="J699" s="39">
        <v>0</v>
      </c>
      <c r="K699" s="39">
        <v>73817</v>
      </c>
      <c r="L699" s="39">
        <v>0</v>
      </c>
      <c r="M699" s="39">
        <v>0</v>
      </c>
      <c r="N699" s="39">
        <v>0</v>
      </c>
      <c r="O699" s="39">
        <v>0</v>
      </c>
      <c r="P699" s="39">
        <v>0</v>
      </c>
      <c r="Q699" s="39">
        <v>0</v>
      </c>
      <c r="R699" s="38"/>
      <c r="S699" s="40"/>
      <c r="T699" s="41"/>
      <c r="U699" s="41"/>
      <c r="V699" s="41"/>
      <c r="W699" s="41"/>
      <c r="X699" s="41"/>
      <c r="Y699" s="42"/>
    </row>
    <row r="700" spans="1:25" ht="22.8" x14ac:dyDescent="0.25">
      <c r="A700" s="36"/>
      <c r="B700" s="37"/>
      <c r="C700" s="38" t="s">
        <v>41</v>
      </c>
      <c r="D700" s="38"/>
      <c r="E700" s="38"/>
      <c r="F700" s="38" t="s">
        <v>643</v>
      </c>
      <c r="G700" s="38" t="s">
        <v>315</v>
      </c>
      <c r="H700" s="39">
        <v>185803.5</v>
      </c>
      <c r="I700" s="39">
        <v>0</v>
      </c>
      <c r="J700" s="39">
        <v>0</v>
      </c>
      <c r="K700" s="39">
        <v>185803.5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8"/>
      <c r="S700" s="40"/>
      <c r="T700" s="41"/>
      <c r="U700" s="41"/>
      <c r="V700" s="41"/>
      <c r="W700" s="41"/>
      <c r="X700" s="41"/>
      <c r="Y700" s="42"/>
    </row>
    <row r="701" spans="1:25" ht="22.8" x14ac:dyDescent="0.25">
      <c r="A701" s="36"/>
      <c r="B701" s="37"/>
      <c r="C701" s="38" t="s">
        <v>41</v>
      </c>
      <c r="D701" s="38"/>
      <c r="E701" s="38"/>
      <c r="F701" s="38" t="s">
        <v>643</v>
      </c>
      <c r="G701" s="38" t="s">
        <v>45</v>
      </c>
      <c r="H701" s="39">
        <v>23865</v>
      </c>
      <c r="I701" s="39">
        <v>23865</v>
      </c>
      <c r="J701" s="39">
        <v>0</v>
      </c>
      <c r="K701" s="39">
        <v>0</v>
      </c>
      <c r="L701" s="39">
        <v>0</v>
      </c>
      <c r="M701" s="39">
        <v>0</v>
      </c>
      <c r="N701" s="39">
        <v>0</v>
      </c>
      <c r="O701" s="39">
        <v>0</v>
      </c>
      <c r="P701" s="39">
        <v>0</v>
      </c>
      <c r="Q701" s="39">
        <v>0</v>
      </c>
      <c r="R701" s="38"/>
      <c r="S701" s="40"/>
      <c r="T701" s="41"/>
      <c r="U701" s="41"/>
      <c r="V701" s="41"/>
      <c r="W701" s="41"/>
      <c r="X701" s="41"/>
      <c r="Y701" s="42"/>
    </row>
    <row r="702" spans="1:25" ht="22.8" x14ac:dyDescent="0.25">
      <c r="A702" s="36"/>
      <c r="B702" s="37"/>
      <c r="C702" s="38" t="s">
        <v>41</v>
      </c>
      <c r="D702" s="38"/>
      <c r="E702" s="38"/>
      <c r="F702" s="38" t="s">
        <v>643</v>
      </c>
      <c r="G702" s="38" t="s">
        <v>800</v>
      </c>
      <c r="H702" s="39">
        <v>5000</v>
      </c>
      <c r="I702" s="39">
        <v>0</v>
      </c>
      <c r="J702" s="39">
        <v>0</v>
      </c>
      <c r="K702" s="39">
        <v>5000</v>
      </c>
      <c r="L702" s="39">
        <v>0</v>
      </c>
      <c r="M702" s="39">
        <v>0</v>
      </c>
      <c r="N702" s="39">
        <v>0</v>
      </c>
      <c r="O702" s="39">
        <v>0</v>
      </c>
      <c r="P702" s="39">
        <v>0</v>
      </c>
      <c r="Q702" s="39">
        <v>0</v>
      </c>
      <c r="R702" s="38"/>
      <c r="S702" s="40"/>
      <c r="T702" s="41"/>
      <c r="U702" s="41"/>
      <c r="V702" s="41"/>
      <c r="W702" s="41"/>
      <c r="X702" s="41"/>
      <c r="Y702" s="42"/>
    </row>
    <row r="703" spans="1:25" ht="34.200000000000003" x14ac:dyDescent="0.25">
      <c r="A703" s="21" t="s">
        <v>1563</v>
      </c>
      <c r="B703" s="22" t="s">
        <v>1564</v>
      </c>
      <c r="C703" s="23"/>
      <c r="D703" s="23" t="s">
        <v>185</v>
      </c>
      <c r="E703" s="23" t="s">
        <v>186</v>
      </c>
      <c r="F703" s="23"/>
      <c r="G703" s="23"/>
      <c r="H703" s="24">
        <f t="shared" ref="H703:Q703" si="185">H704+H705+H706+H707+H708+H709+H710+H711+H713</f>
        <v>613000</v>
      </c>
      <c r="I703" s="24">
        <f t="shared" si="185"/>
        <v>0</v>
      </c>
      <c r="J703" s="24">
        <f t="shared" si="185"/>
        <v>0</v>
      </c>
      <c r="K703" s="24">
        <f t="shared" si="185"/>
        <v>613000</v>
      </c>
      <c r="L703" s="24">
        <f t="shared" si="185"/>
        <v>0</v>
      </c>
      <c r="M703" s="24">
        <f t="shared" si="185"/>
        <v>0</v>
      </c>
      <c r="N703" s="24">
        <f t="shared" si="185"/>
        <v>0</v>
      </c>
      <c r="O703" s="24">
        <f t="shared" si="185"/>
        <v>0</v>
      </c>
      <c r="P703" s="24">
        <f t="shared" si="185"/>
        <v>867000</v>
      </c>
      <c r="Q703" s="24">
        <f t="shared" si="185"/>
        <v>30000</v>
      </c>
      <c r="R703" s="23" t="s">
        <v>1565</v>
      </c>
      <c r="S703" s="25" t="s">
        <v>31</v>
      </c>
      <c r="T703" s="26" t="s">
        <v>1566</v>
      </c>
      <c r="U703" s="26" t="s">
        <v>33</v>
      </c>
      <c r="V703" s="26" t="s">
        <v>33</v>
      </c>
      <c r="W703" s="26" t="s">
        <v>33</v>
      </c>
      <c r="X703" s="26" t="s">
        <v>33</v>
      </c>
      <c r="Y703" s="27" t="s">
        <v>33</v>
      </c>
    </row>
    <row r="704" spans="1:25" ht="45.6" x14ac:dyDescent="0.25">
      <c r="A704" s="28" t="s">
        <v>1567</v>
      </c>
      <c r="B704" s="29" t="s">
        <v>1568</v>
      </c>
      <c r="C704" s="30" t="s">
        <v>41</v>
      </c>
      <c r="D704" s="30" t="s">
        <v>185</v>
      </c>
      <c r="E704" s="30" t="s">
        <v>1569</v>
      </c>
      <c r="F704" s="30" t="s">
        <v>1314</v>
      </c>
      <c r="G704" s="30" t="s">
        <v>800</v>
      </c>
      <c r="H704" s="31">
        <v>363000</v>
      </c>
      <c r="I704" s="31">
        <v>0</v>
      </c>
      <c r="J704" s="31">
        <v>0</v>
      </c>
      <c r="K704" s="31">
        <v>363000</v>
      </c>
      <c r="L704" s="31">
        <v>0</v>
      </c>
      <c r="M704" s="31">
        <v>0</v>
      </c>
      <c r="N704" s="31">
        <v>0</v>
      </c>
      <c r="O704" s="31">
        <v>0</v>
      </c>
      <c r="P704" s="31">
        <v>537000</v>
      </c>
      <c r="Q704" s="31">
        <v>0</v>
      </c>
      <c r="R704" s="30" t="s">
        <v>1570</v>
      </c>
      <c r="S704" s="32" t="s">
        <v>31</v>
      </c>
      <c r="T704" s="33" t="s">
        <v>358</v>
      </c>
      <c r="U704" s="33" t="s">
        <v>33</v>
      </c>
      <c r="V704" s="33" t="s">
        <v>33</v>
      </c>
      <c r="W704" s="33" t="s">
        <v>33</v>
      </c>
      <c r="X704" s="33" t="s">
        <v>33</v>
      </c>
      <c r="Y704" s="34" t="s">
        <v>33</v>
      </c>
    </row>
    <row r="705" spans="1:25" ht="34.200000000000003" x14ac:dyDescent="0.25">
      <c r="A705" s="28" t="s">
        <v>1571</v>
      </c>
      <c r="B705" s="29" t="s">
        <v>1572</v>
      </c>
      <c r="C705" s="30"/>
      <c r="D705" s="30" t="s">
        <v>185</v>
      </c>
      <c r="E705" s="30" t="s">
        <v>1569</v>
      </c>
      <c r="F705" s="30"/>
      <c r="G705" s="30"/>
      <c r="H705" s="31">
        <v>0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0</v>
      </c>
      <c r="Q705" s="31">
        <v>0</v>
      </c>
      <c r="R705" s="30" t="s">
        <v>1573</v>
      </c>
      <c r="S705" s="32" t="s">
        <v>31</v>
      </c>
      <c r="T705" s="33" t="s">
        <v>33</v>
      </c>
      <c r="U705" s="33" t="s">
        <v>33</v>
      </c>
      <c r="V705" s="33" t="s">
        <v>33</v>
      </c>
      <c r="W705" s="33" t="s">
        <v>33</v>
      </c>
      <c r="X705" s="33" t="s">
        <v>33</v>
      </c>
      <c r="Y705" s="34" t="s">
        <v>33</v>
      </c>
    </row>
    <row r="706" spans="1:25" ht="45.6" x14ac:dyDescent="0.25">
      <c r="A706" s="28" t="s">
        <v>1574</v>
      </c>
      <c r="B706" s="29" t="s">
        <v>1575</v>
      </c>
      <c r="C706" s="30" t="s">
        <v>41</v>
      </c>
      <c r="D706" s="30" t="s">
        <v>185</v>
      </c>
      <c r="E706" s="30" t="s">
        <v>1569</v>
      </c>
      <c r="F706" s="30" t="s">
        <v>1314</v>
      </c>
      <c r="G706" s="30" t="s">
        <v>45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  <c r="P706" s="31">
        <v>0</v>
      </c>
      <c r="Q706" s="31">
        <v>0</v>
      </c>
      <c r="R706" s="30" t="s">
        <v>1576</v>
      </c>
      <c r="S706" s="32" t="s">
        <v>31</v>
      </c>
      <c r="T706" s="33" t="s">
        <v>33</v>
      </c>
      <c r="U706" s="33" t="s">
        <v>33</v>
      </c>
      <c r="V706" s="33" t="s">
        <v>33</v>
      </c>
      <c r="W706" s="33" t="s">
        <v>33</v>
      </c>
      <c r="X706" s="33" t="s">
        <v>33</v>
      </c>
      <c r="Y706" s="34" t="s">
        <v>33</v>
      </c>
    </row>
    <row r="707" spans="1:25" ht="34.200000000000003" x14ac:dyDescent="0.25">
      <c r="A707" s="28" t="s">
        <v>1577</v>
      </c>
      <c r="B707" s="29" t="s">
        <v>1578</v>
      </c>
      <c r="C707" s="30"/>
      <c r="D707" s="30" t="s">
        <v>185</v>
      </c>
      <c r="E707" s="30" t="s">
        <v>1569</v>
      </c>
      <c r="F707" s="30"/>
      <c r="G707" s="30"/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0</v>
      </c>
      <c r="Q707" s="31">
        <v>0</v>
      </c>
      <c r="R707" s="30" t="s">
        <v>1579</v>
      </c>
      <c r="S707" s="32" t="s">
        <v>31</v>
      </c>
      <c r="T707" s="33" t="s">
        <v>33</v>
      </c>
      <c r="U707" s="33" t="s">
        <v>33</v>
      </c>
      <c r="V707" s="33" t="s">
        <v>33</v>
      </c>
      <c r="W707" s="33" t="s">
        <v>33</v>
      </c>
      <c r="X707" s="33" t="s">
        <v>33</v>
      </c>
      <c r="Y707" s="34" t="s">
        <v>33</v>
      </c>
    </row>
    <row r="708" spans="1:25" ht="34.200000000000003" x14ac:dyDescent="0.25">
      <c r="A708" s="28" t="s">
        <v>1580</v>
      </c>
      <c r="B708" s="29" t="s">
        <v>1581</v>
      </c>
      <c r="C708" s="30" t="s">
        <v>41</v>
      </c>
      <c r="D708" s="30" t="s">
        <v>185</v>
      </c>
      <c r="E708" s="30" t="s">
        <v>1569</v>
      </c>
      <c r="F708" s="30" t="s">
        <v>1314</v>
      </c>
      <c r="G708" s="30" t="s">
        <v>45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30000</v>
      </c>
      <c r="Q708" s="31">
        <v>30000</v>
      </c>
      <c r="R708" s="30" t="s">
        <v>1582</v>
      </c>
      <c r="S708" s="32" t="s">
        <v>37</v>
      </c>
      <c r="T708" s="33" t="s">
        <v>65</v>
      </c>
      <c r="U708" s="33" t="s">
        <v>33</v>
      </c>
      <c r="V708" s="33" t="s">
        <v>33</v>
      </c>
      <c r="W708" s="33" t="s">
        <v>33</v>
      </c>
      <c r="X708" s="33" t="s">
        <v>33</v>
      </c>
      <c r="Y708" s="34" t="s">
        <v>33</v>
      </c>
    </row>
    <row r="709" spans="1:25" ht="34.200000000000003" x14ac:dyDescent="0.25">
      <c r="A709" s="28" t="s">
        <v>1583</v>
      </c>
      <c r="B709" s="29" t="s">
        <v>1584</v>
      </c>
      <c r="C709" s="30"/>
      <c r="D709" s="30" t="s">
        <v>185</v>
      </c>
      <c r="E709" s="30" t="s">
        <v>1569</v>
      </c>
      <c r="F709" s="30"/>
      <c r="G709" s="30"/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0</v>
      </c>
      <c r="Q709" s="31">
        <v>0</v>
      </c>
      <c r="R709" s="30" t="s">
        <v>1585</v>
      </c>
      <c r="S709" s="32" t="s">
        <v>31</v>
      </c>
      <c r="T709" s="33" t="s">
        <v>33</v>
      </c>
      <c r="U709" s="33" t="s">
        <v>33</v>
      </c>
      <c r="V709" s="33" t="s">
        <v>33</v>
      </c>
      <c r="W709" s="33" t="s">
        <v>33</v>
      </c>
      <c r="X709" s="33" t="s">
        <v>33</v>
      </c>
      <c r="Y709" s="34" t="s">
        <v>33</v>
      </c>
    </row>
    <row r="710" spans="1:25" ht="34.200000000000003" x14ac:dyDescent="0.25">
      <c r="A710" s="28" t="s">
        <v>1586</v>
      </c>
      <c r="B710" s="29" t="s">
        <v>1587</v>
      </c>
      <c r="C710" s="30" t="s">
        <v>41</v>
      </c>
      <c r="D710" s="30" t="s">
        <v>185</v>
      </c>
      <c r="E710" s="30" t="s">
        <v>1569</v>
      </c>
      <c r="F710" s="30" t="s">
        <v>1314</v>
      </c>
      <c r="G710" s="30" t="s">
        <v>800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100000</v>
      </c>
      <c r="Q710" s="31">
        <v>0</v>
      </c>
      <c r="R710" s="30" t="s">
        <v>1588</v>
      </c>
      <c r="S710" s="32" t="s">
        <v>37</v>
      </c>
      <c r="T710" s="33" t="s">
        <v>33</v>
      </c>
      <c r="U710" s="33" t="s">
        <v>33</v>
      </c>
      <c r="V710" s="33" t="s">
        <v>83</v>
      </c>
      <c r="W710" s="33" t="s">
        <v>33</v>
      </c>
      <c r="X710" s="33" t="s">
        <v>33</v>
      </c>
      <c r="Y710" s="34" t="s">
        <v>33</v>
      </c>
    </row>
    <row r="711" spans="1:25" ht="57" x14ac:dyDescent="0.25">
      <c r="A711" s="28" t="s">
        <v>1589</v>
      </c>
      <c r="B711" s="29" t="s">
        <v>1590</v>
      </c>
      <c r="C711" s="30"/>
      <c r="D711" s="30" t="s">
        <v>185</v>
      </c>
      <c r="E711" s="30" t="s">
        <v>1569</v>
      </c>
      <c r="F711" s="30"/>
      <c r="G711" s="30"/>
      <c r="H711" s="35">
        <f t="shared" ref="H711:Q711" si="186">SUM(H712:H712)</f>
        <v>0</v>
      </c>
      <c r="I711" s="35">
        <f t="shared" si="186"/>
        <v>0</v>
      </c>
      <c r="J711" s="35">
        <f t="shared" si="186"/>
        <v>0</v>
      </c>
      <c r="K711" s="35">
        <f t="shared" si="186"/>
        <v>0</v>
      </c>
      <c r="L711" s="35">
        <f t="shared" si="186"/>
        <v>0</v>
      </c>
      <c r="M711" s="35">
        <f t="shared" si="186"/>
        <v>0</v>
      </c>
      <c r="N711" s="35">
        <f t="shared" si="186"/>
        <v>0</v>
      </c>
      <c r="O711" s="35">
        <f t="shared" si="186"/>
        <v>0</v>
      </c>
      <c r="P711" s="35">
        <f t="shared" si="186"/>
        <v>200000</v>
      </c>
      <c r="Q711" s="35">
        <f t="shared" si="186"/>
        <v>0</v>
      </c>
      <c r="R711" s="30" t="s">
        <v>1591</v>
      </c>
      <c r="S711" s="32" t="s">
        <v>31</v>
      </c>
      <c r="T711" s="33" t="s">
        <v>33</v>
      </c>
      <c r="U711" s="33" t="s">
        <v>33</v>
      </c>
      <c r="V711" s="33" t="s">
        <v>69</v>
      </c>
      <c r="W711" s="33" t="s">
        <v>33</v>
      </c>
      <c r="X711" s="33" t="s">
        <v>33</v>
      </c>
      <c r="Y711" s="34" t="s">
        <v>33</v>
      </c>
    </row>
    <row r="712" spans="1:25" ht="22.8" x14ac:dyDescent="0.25">
      <c r="A712" s="36"/>
      <c r="B712" s="37"/>
      <c r="C712" s="38" t="s">
        <v>41</v>
      </c>
      <c r="D712" s="38"/>
      <c r="E712" s="38"/>
      <c r="F712" s="38" t="s">
        <v>1314</v>
      </c>
      <c r="G712" s="38" t="s">
        <v>800</v>
      </c>
      <c r="H712" s="39">
        <v>0</v>
      </c>
      <c r="I712" s="39">
        <v>0</v>
      </c>
      <c r="J712" s="39">
        <v>0</v>
      </c>
      <c r="K712" s="39">
        <v>0</v>
      </c>
      <c r="L712" s="39">
        <v>0</v>
      </c>
      <c r="M712" s="39">
        <v>0</v>
      </c>
      <c r="N712" s="39">
        <v>0</v>
      </c>
      <c r="O712" s="39">
        <v>0</v>
      </c>
      <c r="P712" s="39">
        <v>200000</v>
      </c>
      <c r="Q712" s="39">
        <v>0</v>
      </c>
      <c r="R712" s="38"/>
      <c r="S712" s="40"/>
      <c r="T712" s="41"/>
      <c r="U712" s="41"/>
      <c r="V712" s="41"/>
      <c r="W712" s="41"/>
      <c r="X712" s="41"/>
      <c r="Y712" s="42"/>
    </row>
    <row r="713" spans="1:25" ht="22.8" x14ac:dyDescent="0.25">
      <c r="A713" s="28" t="s">
        <v>1592</v>
      </c>
      <c r="B713" s="29" t="s">
        <v>1593</v>
      </c>
      <c r="C713" s="30" t="s">
        <v>41</v>
      </c>
      <c r="D713" s="30" t="s">
        <v>185</v>
      </c>
      <c r="E713" s="30" t="s">
        <v>186</v>
      </c>
      <c r="F713" s="30" t="s">
        <v>1314</v>
      </c>
      <c r="G713" s="30" t="s">
        <v>800</v>
      </c>
      <c r="H713" s="31">
        <v>250000</v>
      </c>
      <c r="I713" s="31">
        <v>0</v>
      </c>
      <c r="J713" s="31">
        <v>0</v>
      </c>
      <c r="K713" s="31">
        <v>250000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0</v>
      </c>
      <c r="R713" s="30" t="s">
        <v>1594</v>
      </c>
      <c r="S713" s="32" t="s">
        <v>37</v>
      </c>
      <c r="T713" s="33" t="s">
        <v>83</v>
      </c>
      <c r="U713" s="33" t="s">
        <v>33</v>
      </c>
      <c r="V713" s="33" t="s">
        <v>33</v>
      </c>
      <c r="W713" s="33" t="s">
        <v>33</v>
      </c>
      <c r="X713" s="33" t="s">
        <v>33</v>
      </c>
      <c r="Y713" s="34" t="s">
        <v>33</v>
      </c>
    </row>
    <row r="714" spans="1:25" ht="24" x14ac:dyDescent="0.25">
      <c r="A714" s="7" t="s">
        <v>1595</v>
      </c>
      <c r="B714" s="8" t="s">
        <v>1596</v>
      </c>
      <c r="C714" s="9"/>
      <c r="D714" s="9" t="s">
        <v>148</v>
      </c>
      <c r="E714" s="9" t="s">
        <v>131</v>
      </c>
      <c r="F714" s="9"/>
      <c r="G714" s="9"/>
      <c r="H714" s="10">
        <f t="shared" ref="H714:Q714" si="187">SUM(H715:H715)</f>
        <v>2461000</v>
      </c>
      <c r="I714" s="10">
        <f t="shared" si="187"/>
        <v>2412970</v>
      </c>
      <c r="J714" s="10">
        <f t="shared" si="187"/>
        <v>883780</v>
      </c>
      <c r="K714" s="10">
        <f t="shared" si="187"/>
        <v>48030</v>
      </c>
      <c r="L714" s="10">
        <f t="shared" si="187"/>
        <v>0</v>
      </c>
      <c r="M714" s="10">
        <f t="shared" si="187"/>
        <v>0</v>
      </c>
      <c r="N714" s="10">
        <f t="shared" si="187"/>
        <v>0</v>
      </c>
      <c r="O714" s="10">
        <f t="shared" si="187"/>
        <v>0</v>
      </c>
      <c r="P714" s="10">
        <f t="shared" si="187"/>
        <v>2605900</v>
      </c>
      <c r="Q714" s="10">
        <f t="shared" si="187"/>
        <v>2662730</v>
      </c>
      <c r="R714" s="9"/>
      <c r="S714" s="11"/>
      <c r="T714" s="12"/>
      <c r="U714" s="12"/>
      <c r="V714" s="12"/>
      <c r="W714" s="12"/>
      <c r="X714" s="12"/>
      <c r="Y714" s="13"/>
    </row>
    <row r="715" spans="1:25" ht="45.6" x14ac:dyDescent="0.25">
      <c r="A715" s="14" t="s">
        <v>1597</v>
      </c>
      <c r="B715" s="15" t="s">
        <v>1598</v>
      </c>
      <c r="C715" s="16"/>
      <c r="D715" s="16" t="s">
        <v>148</v>
      </c>
      <c r="E715" s="16" t="s">
        <v>131</v>
      </c>
      <c r="F715" s="16"/>
      <c r="G715" s="16"/>
      <c r="H715" s="17">
        <f t="shared" ref="H715:Q715" si="188">H716+H727+H735+H739</f>
        <v>2461000</v>
      </c>
      <c r="I715" s="17">
        <f t="shared" si="188"/>
        <v>2412970</v>
      </c>
      <c r="J715" s="17">
        <f t="shared" si="188"/>
        <v>883780</v>
      </c>
      <c r="K715" s="17">
        <f t="shared" si="188"/>
        <v>48030</v>
      </c>
      <c r="L715" s="17">
        <f t="shared" si="188"/>
        <v>0</v>
      </c>
      <c r="M715" s="17">
        <f t="shared" si="188"/>
        <v>0</v>
      </c>
      <c r="N715" s="17">
        <f t="shared" si="188"/>
        <v>0</v>
      </c>
      <c r="O715" s="17">
        <f t="shared" si="188"/>
        <v>0</v>
      </c>
      <c r="P715" s="17">
        <f t="shared" si="188"/>
        <v>2605900</v>
      </c>
      <c r="Q715" s="17">
        <f t="shared" si="188"/>
        <v>2662730</v>
      </c>
      <c r="R715" s="16" t="s">
        <v>1599</v>
      </c>
      <c r="S715" s="18" t="s">
        <v>37</v>
      </c>
      <c r="T715" s="19" t="s">
        <v>739</v>
      </c>
      <c r="U715" s="19" t="s">
        <v>33</v>
      </c>
      <c r="V715" s="19" t="s">
        <v>739</v>
      </c>
      <c r="W715" s="19" t="s">
        <v>33</v>
      </c>
      <c r="X715" s="19" t="s">
        <v>33</v>
      </c>
      <c r="Y715" s="20" t="s">
        <v>33</v>
      </c>
    </row>
    <row r="716" spans="1:25" ht="34.200000000000003" x14ac:dyDescent="0.25">
      <c r="A716" s="21" t="s">
        <v>1600</v>
      </c>
      <c r="B716" s="22" t="s">
        <v>1601</v>
      </c>
      <c r="C716" s="23"/>
      <c r="D716" s="23" t="s">
        <v>148</v>
      </c>
      <c r="E716" s="23" t="s">
        <v>1602</v>
      </c>
      <c r="F716" s="23"/>
      <c r="G716" s="23"/>
      <c r="H716" s="24">
        <f t="shared" ref="H716:Q716" si="189">H717+H719+H720+H721+H722+H724+H725+H726</f>
        <v>197500</v>
      </c>
      <c r="I716" s="24">
        <f t="shared" si="189"/>
        <v>167500</v>
      </c>
      <c r="J716" s="24">
        <f t="shared" si="189"/>
        <v>0</v>
      </c>
      <c r="K716" s="24">
        <f t="shared" si="189"/>
        <v>30000</v>
      </c>
      <c r="L716" s="24">
        <f t="shared" si="189"/>
        <v>0</v>
      </c>
      <c r="M716" s="24">
        <f t="shared" si="189"/>
        <v>0</v>
      </c>
      <c r="N716" s="24">
        <f t="shared" si="189"/>
        <v>0</v>
      </c>
      <c r="O716" s="24">
        <f t="shared" si="189"/>
        <v>0</v>
      </c>
      <c r="P716" s="24">
        <f t="shared" si="189"/>
        <v>191000</v>
      </c>
      <c r="Q716" s="24">
        <f t="shared" si="189"/>
        <v>162500</v>
      </c>
      <c r="R716" s="23" t="s">
        <v>1603</v>
      </c>
      <c r="S716" s="25" t="s">
        <v>37</v>
      </c>
      <c r="T716" s="26" t="s">
        <v>350</v>
      </c>
      <c r="U716" s="26" t="s">
        <v>33</v>
      </c>
      <c r="V716" s="26" t="s">
        <v>350</v>
      </c>
      <c r="W716" s="26" t="s">
        <v>33</v>
      </c>
      <c r="X716" s="26" t="s">
        <v>33</v>
      </c>
      <c r="Y716" s="27" t="s">
        <v>33</v>
      </c>
    </row>
    <row r="717" spans="1:25" ht="22.8" x14ac:dyDescent="0.25">
      <c r="A717" s="28" t="s">
        <v>1604</v>
      </c>
      <c r="B717" s="29" t="s">
        <v>1605</v>
      </c>
      <c r="C717" s="30"/>
      <c r="D717" s="30" t="s">
        <v>148</v>
      </c>
      <c r="E717" s="30" t="s">
        <v>737</v>
      </c>
      <c r="F717" s="30"/>
      <c r="G717" s="30"/>
      <c r="H717" s="35">
        <f t="shared" ref="H717:Q717" si="190">SUM(H718:H718)</f>
        <v>17300</v>
      </c>
      <c r="I717" s="35">
        <f t="shared" si="190"/>
        <v>17300</v>
      </c>
      <c r="J717" s="35">
        <f t="shared" si="190"/>
        <v>0</v>
      </c>
      <c r="K717" s="35">
        <f t="shared" si="190"/>
        <v>0</v>
      </c>
      <c r="L717" s="35">
        <f t="shared" si="190"/>
        <v>0</v>
      </c>
      <c r="M717" s="35">
        <f t="shared" si="190"/>
        <v>0</v>
      </c>
      <c r="N717" s="35">
        <f t="shared" si="190"/>
        <v>0</v>
      </c>
      <c r="O717" s="35">
        <f t="shared" si="190"/>
        <v>0</v>
      </c>
      <c r="P717" s="35">
        <f t="shared" si="190"/>
        <v>17000</v>
      </c>
      <c r="Q717" s="35">
        <f t="shared" si="190"/>
        <v>18000</v>
      </c>
      <c r="R717" s="30" t="s">
        <v>1606</v>
      </c>
      <c r="S717" s="32" t="s">
        <v>37</v>
      </c>
      <c r="T717" s="33" t="s">
        <v>739</v>
      </c>
      <c r="U717" s="33" t="s">
        <v>33</v>
      </c>
      <c r="V717" s="33" t="s">
        <v>739</v>
      </c>
      <c r="W717" s="33" t="s">
        <v>33</v>
      </c>
      <c r="X717" s="33" t="s">
        <v>33</v>
      </c>
      <c r="Y717" s="34" t="s">
        <v>33</v>
      </c>
    </row>
    <row r="718" spans="1:25" ht="22.8" x14ac:dyDescent="0.25">
      <c r="A718" s="36"/>
      <c r="B718" s="37"/>
      <c r="C718" s="38" t="s">
        <v>41</v>
      </c>
      <c r="D718" s="38"/>
      <c r="E718" s="38"/>
      <c r="F718" s="38" t="s">
        <v>1474</v>
      </c>
      <c r="G718" s="38" t="s">
        <v>1607</v>
      </c>
      <c r="H718" s="39">
        <v>17300</v>
      </c>
      <c r="I718" s="39">
        <v>17300</v>
      </c>
      <c r="J718" s="39">
        <v>0</v>
      </c>
      <c r="K718" s="39">
        <v>0</v>
      </c>
      <c r="L718" s="39">
        <v>0</v>
      </c>
      <c r="M718" s="39">
        <v>0</v>
      </c>
      <c r="N718" s="39">
        <v>0</v>
      </c>
      <c r="O718" s="39">
        <v>0</v>
      </c>
      <c r="P718" s="39">
        <v>17000</v>
      </c>
      <c r="Q718" s="39">
        <v>18000</v>
      </c>
      <c r="R718" s="38"/>
      <c r="S718" s="40"/>
      <c r="T718" s="41"/>
      <c r="U718" s="41"/>
      <c r="V718" s="41"/>
      <c r="W718" s="41"/>
      <c r="X718" s="41"/>
      <c r="Y718" s="42"/>
    </row>
    <row r="719" spans="1:25" ht="22.8" x14ac:dyDescent="0.25">
      <c r="A719" s="28" t="s">
        <v>1608</v>
      </c>
      <c r="B719" s="29" t="s">
        <v>1609</v>
      </c>
      <c r="C719" s="30" t="s">
        <v>41</v>
      </c>
      <c r="D719" s="30" t="s">
        <v>148</v>
      </c>
      <c r="E719" s="30" t="s">
        <v>1602</v>
      </c>
      <c r="F719" s="30" t="s">
        <v>1610</v>
      </c>
      <c r="G719" s="30" t="s">
        <v>1607</v>
      </c>
      <c r="H719" s="31">
        <v>50000</v>
      </c>
      <c r="I719" s="31">
        <v>50000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  <c r="P719" s="31">
        <v>55000</v>
      </c>
      <c r="Q719" s="31">
        <v>60000</v>
      </c>
      <c r="R719" s="30" t="s">
        <v>1611</v>
      </c>
      <c r="S719" s="32" t="s">
        <v>37</v>
      </c>
      <c r="T719" s="33" t="s">
        <v>86</v>
      </c>
      <c r="U719" s="33" t="s">
        <v>33</v>
      </c>
      <c r="V719" s="33" t="s">
        <v>86</v>
      </c>
      <c r="W719" s="33" t="s">
        <v>33</v>
      </c>
      <c r="X719" s="33" t="s">
        <v>86</v>
      </c>
      <c r="Y719" s="34" t="s">
        <v>33</v>
      </c>
    </row>
    <row r="720" spans="1:25" ht="22.8" x14ac:dyDescent="0.25">
      <c r="A720" s="28" t="s">
        <v>1612</v>
      </c>
      <c r="B720" s="29" t="s">
        <v>1613</v>
      </c>
      <c r="C720" s="30" t="s">
        <v>41</v>
      </c>
      <c r="D720" s="30" t="s">
        <v>148</v>
      </c>
      <c r="E720" s="30" t="s">
        <v>131</v>
      </c>
      <c r="F720" s="30" t="s">
        <v>1474</v>
      </c>
      <c r="G720" s="30" t="s">
        <v>1607</v>
      </c>
      <c r="H720" s="31">
        <v>1500</v>
      </c>
      <c r="I720" s="31">
        <v>1500</v>
      </c>
      <c r="J720" s="31">
        <v>0</v>
      </c>
      <c r="K720" s="31">
        <v>0</v>
      </c>
      <c r="L720" s="31">
        <v>0</v>
      </c>
      <c r="M720" s="31">
        <v>0</v>
      </c>
      <c r="N720" s="31">
        <v>0</v>
      </c>
      <c r="O720" s="31">
        <v>0</v>
      </c>
      <c r="P720" s="31">
        <v>1500</v>
      </c>
      <c r="Q720" s="31">
        <v>2000</v>
      </c>
      <c r="R720" s="30" t="s">
        <v>1614</v>
      </c>
      <c r="S720" s="32" t="s">
        <v>37</v>
      </c>
      <c r="T720" s="33" t="s">
        <v>83</v>
      </c>
      <c r="U720" s="33" t="s">
        <v>33</v>
      </c>
      <c r="V720" s="33" t="s">
        <v>83</v>
      </c>
      <c r="W720" s="33" t="s">
        <v>33</v>
      </c>
      <c r="X720" s="33" t="s">
        <v>33</v>
      </c>
      <c r="Y720" s="34" t="s">
        <v>33</v>
      </c>
    </row>
    <row r="721" spans="1:25" ht="34.200000000000003" x14ac:dyDescent="0.25">
      <c r="A721" s="28" t="s">
        <v>1615</v>
      </c>
      <c r="B721" s="29" t="s">
        <v>1616</v>
      </c>
      <c r="C721" s="30" t="s">
        <v>41</v>
      </c>
      <c r="D721" s="30" t="s">
        <v>148</v>
      </c>
      <c r="E721" s="30" t="s">
        <v>1602</v>
      </c>
      <c r="F721" s="30" t="s">
        <v>70</v>
      </c>
      <c r="G721" s="30" t="s">
        <v>1607</v>
      </c>
      <c r="H721" s="31">
        <v>35000</v>
      </c>
      <c r="I721" s="31">
        <v>35000</v>
      </c>
      <c r="J721" s="31">
        <v>0</v>
      </c>
      <c r="K721" s="31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35000</v>
      </c>
      <c r="Q721" s="31">
        <v>40000</v>
      </c>
      <c r="R721" s="30" t="s">
        <v>1617</v>
      </c>
      <c r="S721" s="32" t="s">
        <v>37</v>
      </c>
      <c r="T721" s="33" t="s">
        <v>60</v>
      </c>
      <c r="U721" s="33" t="s">
        <v>33</v>
      </c>
      <c r="V721" s="33" t="s">
        <v>60</v>
      </c>
      <c r="W721" s="33" t="s">
        <v>33</v>
      </c>
      <c r="X721" s="33" t="s">
        <v>33</v>
      </c>
      <c r="Y721" s="34" t="s">
        <v>33</v>
      </c>
    </row>
    <row r="722" spans="1:25" ht="45.6" x14ac:dyDescent="0.25">
      <c r="A722" s="28" t="s">
        <v>1618</v>
      </c>
      <c r="B722" s="29" t="s">
        <v>1619</v>
      </c>
      <c r="C722" s="30" t="s">
        <v>41</v>
      </c>
      <c r="D722" s="30" t="s">
        <v>148</v>
      </c>
      <c r="E722" s="30" t="s">
        <v>1620</v>
      </c>
      <c r="F722" s="30" t="s">
        <v>1610</v>
      </c>
      <c r="G722" s="30" t="s">
        <v>1607</v>
      </c>
      <c r="H722" s="35">
        <f>SUM(H723:H723)+2500</f>
        <v>2500</v>
      </c>
      <c r="I722" s="35">
        <f>SUM(I723:I723)+2500</f>
        <v>2500</v>
      </c>
      <c r="J722" s="35">
        <f t="shared" ref="J722:O722" si="191">SUM(J723:J723)</f>
        <v>0</v>
      </c>
      <c r="K722" s="35">
        <f t="shared" si="191"/>
        <v>0</v>
      </c>
      <c r="L722" s="35">
        <f t="shared" si="191"/>
        <v>0</v>
      </c>
      <c r="M722" s="35">
        <f t="shared" si="191"/>
        <v>0</v>
      </c>
      <c r="N722" s="35">
        <f t="shared" si="191"/>
        <v>0</v>
      </c>
      <c r="O722" s="35">
        <f t="shared" si="191"/>
        <v>0</v>
      </c>
      <c r="P722" s="35">
        <f>SUM(P723:P723)+2500</f>
        <v>2500</v>
      </c>
      <c r="Q722" s="35">
        <f>SUM(Q723:Q723)+2500</f>
        <v>2500</v>
      </c>
      <c r="R722" s="30" t="s">
        <v>1621</v>
      </c>
      <c r="S722" s="32" t="s">
        <v>37</v>
      </c>
      <c r="T722" s="33" t="s">
        <v>38</v>
      </c>
      <c r="U722" s="33" t="s">
        <v>33</v>
      </c>
      <c r="V722" s="33" t="s">
        <v>38</v>
      </c>
      <c r="W722" s="33" t="s">
        <v>33</v>
      </c>
      <c r="X722" s="33" t="s">
        <v>33</v>
      </c>
      <c r="Y722" s="34" t="s">
        <v>33</v>
      </c>
    </row>
    <row r="723" spans="1:25" ht="34.200000000000003" x14ac:dyDescent="0.25">
      <c r="A723" s="36"/>
      <c r="B723" s="37"/>
      <c r="C723" s="38"/>
      <c r="D723" s="38"/>
      <c r="E723" s="38"/>
      <c r="F723" s="38"/>
      <c r="G723" s="38"/>
      <c r="H723" s="39">
        <v>0</v>
      </c>
      <c r="I723" s="39">
        <v>0</v>
      </c>
      <c r="J723" s="39">
        <v>0</v>
      </c>
      <c r="K723" s="39">
        <v>0</v>
      </c>
      <c r="L723" s="39">
        <v>0</v>
      </c>
      <c r="M723" s="39">
        <v>0</v>
      </c>
      <c r="N723" s="39">
        <v>0</v>
      </c>
      <c r="O723" s="39">
        <v>0</v>
      </c>
      <c r="P723" s="39">
        <v>0</v>
      </c>
      <c r="Q723" s="39">
        <v>0</v>
      </c>
      <c r="R723" s="38" t="s">
        <v>1622</v>
      </c>
      <c r="S723" s="40" t="s">
        <v>37</v>
      </c>
      <c r="T723" s="41" t="s">
        <v>83</v>
      </c>
      <c r="U723" s="41" t="s">
        <v>33</v>
      </c>
      <c r="V723" s="41" t="s">
        <v>83</v>
      </c>
      <c r="W723" s="41" t="s">
        <v>33</v>
      </c>
      <c r="X723" s="41" t="s">
        <v>33</v>
      </c>
      <c r="Y723" s="42" t="s">
        <v>33</v>
      </c>
    </row>
    <row r="724" spans="1:25" ht="22.8" x14ac:dyDescent="0.25">
      <c r="A724" s="28" t="s">
        <v>1623</v>
      </c>
      <c r="B724" s="29" t="s">
        <v>1624</v>
      </c>
      <c r="C724" s="30" t="s">
        <v>41</v>
      </c>
      <c r="D724" s="30" t="s">
        <v>148</v>
      </c>
      <c r="E724" s="30" t="s">
        <v>1602</v>
      </c>
      <c r="F724" s="30" t="s">
        <v>70</v>
      </c>
      <c r="G724" s="30" t="s">
        <v>1607</v>
      </c>
      <c r="H724" s="31">
        <v>15000</v>
      </c>
      <c r="I724" s="31">
        <v>15000</v>
      </c>
      <c r="J724" s="31">
        <v>0</v>
      </c>
      <c r="K724" s="31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20000</v>
      </c>
      <c r="Q724" s="31">
        <v>0</v>
      </c>
      <c r="R724" s="30" t="s">
        <v>1625</v>
      </c>
      <c r="S724" s="32" t="s">
        <v>37</v>
      </c>
      <c r="T724" s="33" t="s">
        <v>33</v>
      </c>
      <c r="U724" s="33" t="s">
        <v>33</v>
      </c>
      <c r="V724" s="33" t="s">
        <v>33</v>
      </c>
      <c r="W724" s="33" t="s">
        <v>33</v>
      </c>
      <c r="X724" s="33" t="s">
        <v>33</v>
      </c>
      <c r="Y724" s="34" t="s">
        <v>33</v>
      </c>
    </row>
    <row r="725" spans="1:25" ht="57" x14ac:dyDescent="0.25">
      <c r="A725" s="28" t="s">
        <v>1626</v>
      </c>
      <c r="B725" s="29" t="s">
        <v>1627</v>
      </c>
      <c r="C725" s="30" t="s">
        <v>41</v>
      </c>
      <c r="D725" s="30" t="s">
        <v>148</v>
      </c>
      <c r="E725" s="30" t="s">
        <v>131</v>
      </c>
      <c r="F725" s="30" t="s">
        <v>1610</v>
      </c>
      <c r="G725" s="30" t="s">
        <v>1607</v>
      </c>
      <c r="H725" s="31">
        <v>24200</v>
      </c>
      <c r="I725" s="31">
        <v>24200</v>
      </c>
      <c r="J725" s="31">
        <v>0</v>
      </c>
      <c r="K725" s="31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30000</v>
      </c>
      <c r="Q725" s="31">
        <v>40000</v>
      </c>
      <c r="R725" s="30" t="s">
        <v>1628</v>
      </c>
      <c r="S725" s="32" t="s">
        <v>37</v>
      </c>
      <c r="T725" s="33" t="s">
        <v>38</v>
      </c>
      <c r="U725" s="33" t="s">
        <v>33</v>
      </c>
      <c r="V725" s="33" t="s">
        <v>38</v>
      </c>
      <c r="W725" s="33" t="s">
        <v>33</v>
      </c>
      <c r="X725" s="33" t="s">
        <v>33</v>
      </c>
      <c r="Y725" s="34" t="s">
        <v>33</v>
      </c>
    </row>
    <row r="726" spans="1:25" ht="22.8" x14ac:dyDescent="0.25">
      <c r="A726" s="28" t="s">
        <v>1629</v>
      </c>
      <c r="B726" s="29" t="s">
        <v>1630</v>
      </c>
      <c r="C726" s="30" t="s">
        <v>41</v>
      </c>
      <c r="D726" s="30" t="s">
        <v>148</v>
      </c>
      <c r="E726" s="30" t="s">
        <v>1631</v>
      </c>
      <c r="F726" s="30" t="s">
        <v>1474</v>
      </c>
      <c r="G726" s="30" t="s">
        <v>1607</v>
      </c>
      <c r="H726" s="31">
        <v>52000</v>
      </c>
      <c r="I726" s="31">
        <v>22000</v>
      </c>
      <c r="J726" s="31">
        <v>0</v>
      </c>
      <c r="K726" s="31">
        <v>30000</v>
      </c>
      <c r="L726" s="31">
        <v>0</v>
      </c>
      <c r="M726" s="31">
        <v>0</v>
      </c>
      <c r="N726" s="31">
        <v>0</v>
      </c>
      <c r="O726" s="31">
        <v>0</v>
      </c>
      <c r="P726" s="31">
        <v>30000</v>
      </c>
      <c r="Q726" s="31">
        <v>0</v>
      </c>
      <c r="R726" s="30" t="s">
        <v>244</v>
      </c>
      <c r="S726" s="32" t="s">
        <v>37</v>
      </c>
      <c r="T726" s="33" t="s">
        <v>38</v>
      </c>
      <c r="U726" s="33" t="s">
        <v>33</v>
      </c>
      <c r="V726" s="33" t="s">
        <v>38</v>
      </c>
      <c r="W726" s="33" t="s">
        <v>33</v>
      </c>
      <c r="X726" s="33" t="s">
        <v>33</v>
      </c>
      <c r="Y726" s="34" t="s">
        <v>33</v>
      </c>
    </row>
    <row r="727" spans="1:25" ht="22.8" x14ac:dyDescent="0.25">
      <c r="A727" s="21" t="s">
        <v>1632</v>
      </c>
      <c r="B727" s="22" t="s">
        <v>1633</v>
      </c>
      <c r="C727" s="23"/>
      <c r="D727" s="23" t="s">
        <v>148</v>
      </c>
      <c r="E727" s="23" t="s">
        <v>1602</v>
      </c>
      <c r="F727" s="23"/>
      <c r="G727" s="23"/>
      <c r="H727" s="24">
        <f t="shared" ref="H727:Q727" si="192">H728+H730+H731+H732+H733</f>
        <v>1070000</v>
      </c>
      <c r="I727" s="24">
        <f t="shared" si="192"/>
        <v>1070000</v>
      </c>
      <c r="J727" s="24">
        <f t="shared" si="192"/>
        <v>0</v>
      </c>
      <c r="K727" s="24">
        <f t="shared" si="192"/>
        <v>0</v>
      </c>
      <c r="L727" s="24">
        <f t="shared" si="192"/>
        <v>0</v>
      </c>
      <c r="M727" s="24">
        <f t="shared" si="192"/>
        <v>0</v>
      </c>
      <c r="N727" s="24">
        <f t="shared" si="192"/>
        <v>0</v>
      </c>
      <c r="O727" s="24">
        <f t="shared" si="192"/>
        <v>0</v>
      </c>
      <c r="P727" s="24">
        <f t="shared" si="192"/>
        <v>1093000</v>
      </c>
      <c r="Q727" s="24">
        <f t="shared" si="192"/>
        <v>1073000</v>
      </c>
      <c r="R727" s="23" t="s">
        <v>1634</v>
      </c>
      <c r="S727" s="25" t="s">
        <v>37</v>
      </c>
      <c r="T727" s="26" t="s">
        <v>86</v>
      </c>
      <c r="U727" s="26" t="s">
        <v>33</v>
      </c>
      <c r="V727" s="26" t="s">
        <v>86</v>
      </c>
      <c r="W727" s="26" t="s">
        <v>33</v>
      </c>
      <c r="X727" s="26" t="s">
        <v>33</v>
      </c>
      <c r="Y727" s="27" t="s">
        <v>33</v>
      </c>
    </row>
    <row r="728" spans="1:25" ht="22.8" x14ac:dyDescent="0.25">
      <c r="A728" s="28" t="s">
        <v>1635</v>
      </c>
      <c r="B728" s="29" t="s">
        <v>1636</v>
      </c>
      <c r="C728" s="30"/>
      <c r="D728" s="30" t="s">
        <v>148</v>
      </c>
      <c r="E728" s="30" t="s">
        <v>131</v>
      </c>
      <c r="F728" s="30"/>
      <c r="G728" s="30"/>
      <c r="H728" s="35">
        <f t="shared" ref="H728:Q728" si="193">SUM(H729:H729)</f>
        <v>0</v>
      </c>
      <c r="I728" s="35">
        <f t="shared" si="193"/>
        <v>0</v>
      </c>
      <c r="J728" s="35">
        <f t="shared" si="193"/>
        <v>0</v>
      </c>
      <c r="K728" s="35">
        <f t="shared" si="193"/>
        <v>0</v>
      </c>
      <c r="L728" s="35">
        <f t="shared" si="193"/>
        <v>0</v>
      </c>
      <c r="M728" s="35">
        <f t="shared" si="193"/>
        <v>0</v>
      </c>
      <c r="N728" s="35">
        <f t="shared" si="193"/>
        <v>0</v>
      </c>
      <c r="O728" s="35">
        <f t="shared" si="193"/>
        <v>0</v>
      </c>
      <c r="P728" s="35">
        <f t="shared" si="193"/>
        <v>0</v>
      </c>
      <c r="Q728" s="35">
        <f t="shared" si="193"/>
        <v>0</v>
      </c>
      <c r="R728" s="30" t="s">
        <v>1637</v>
      </c>
      <c r="S728" s="32" t="s">
        <v>37</v>
      </c>
      <c r="T728" s="33" t="s">
        <v>83</v>
      </c>
      <c r="U728" s="33" t="s">
        <v>33</v>
      </c>
      <c r="V728" s="33" t="s">
        <v>83</v>
      </c>
      <c r="W728" s="33" t="s">
        <v>33</v>
      </c>
      <c r="X728" s="33" t="s">
        <v>33</v>
      </c>
      <c r="Y728" s="34" t="s">
        <v>33</v>
      </c>
    </row>
    <row r="729" spans="1:25" ht="22.8" x14ac:dyDescent="0.25">
      <c r="A729" s="36"/>
      <c r="B729" s="37"/>
      <c r="C729" s="38"/>
      <c r="D729" s="38"/>
      <c r="E729" s="38"/>
      <c r="F729" s="38"/>
      <c r="G729" s="38"/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0</v>
      </c>
      <c r="Q729" s="39">
        <v>0</v>
      </c>
      <c r="R729" s="38" t="s">
        <v>1638</v>
      </c>
      <c r="S729" s="40" t="s">
        <v>37</v>
      </c>
      <c r="T729" s="41" t="s">
        <v>33</v>
      </c>
      <c r="U729" s="41" t="s">
        <v>33</v>
      </c>
      <c r="V729" s="41" t="s">
        <v>33</v>
      </c>
      <c r="W729" s="41" t="s">
        <v>33</v>
      </c>
      <c r="X729" s="41" t="s">
        <v>33</v>
      </c>
      <c r="Y729" s="42" t="s">
        <v>33</v>
      </c>
    </row>
    <row r="730" spans="1:25" ht="22.8" x14ac:dyDescent="0.25">
      <c r="A730" s="28" t="s">
        <v>1639</v>
      </c>
      <c r="B730" s="29" t="s">
        <v>1640</v>
      </c>
      <c r="C730" s="30" t="s">
        <v>41</v>
      </c>
      <c r="D730" s="30" t="s">
        <v>148</v>
      </c>
      <c r="E730" s="30" t="s">
        <v>131</v>
      </c>
      <c r="F730" s="30" t="s">
        <v>1474</v>
      </c>
      <c r="G730" s="30" t="s">
        <v>45</v>
      </c>
      <c r="H730" s="31">
        <v>9000</v>
      </c>
      <c r="I730" s="31">
        <v>9000</v>
      </c>
      <c r="J730" s="31">
        <v>0</v>
      </c>
      <c r="K730" s="31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11000</v>
      </c>
      <c r="Q730" s="31">
        <v>11000</v>
      </c>
      <c r="R730" s="30" t="s">
        <v>1641</v>
      </c>
      <c r="S730" s="32" t="s">
        <v>37</v>
      </c>
      <c r="T730" s="33" t="s">
        <v>505</v>
      </c>
      <c r="U730" s="33" t="s">
        <v>33</v>
      </c>
      <c r="V730" s="33" t="s">
        <v>505</v>
      </c>
      <c r="W730" s="33" t="s">
        <v>33</v>
      </c>
      <c r="X730" s="33" t="s">
        <v>33</v>
      </c>
      <c r="Y730" s="34" t="s">
        <v>33</v>
      </c>
    </row>
    <row r="731" spans="1:25" ht="34.200000000000003" x14ac:dyDescent="0.25">
      <c r="A731" s="28" t="s">
        <v>1642</v>
      </c>
      <c r="B731" s="29" t="s">
        <v>1643</v>
      </c>
      <c r="C731" s="30" t="s">
        <v>41</v>
      </c>
      <c r="D731" s="30" t="s">
        <v>148</v>
      </c>
      <c r="E731" s="30" t="s">
        <v>1602</v>
      </c>
      <c r="F731" s="30" t="s">
        <v>1474</v>
      </c>
      <c r="G731" s="30" t="s">
        <v>45</v>
      </c>
      <c r="H731" s="31">
        <v>1000</v>
      </c>
      <c r="I731" s="31">
        <v>1000</v>
      </c>
      <c r="J731" s="31">
        <v>0</v>
      </c>
      <c r="K731" s="31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2000</v>
      </c>
      <c r="Q731" s="31">
        <v>2000</v>
      </c>
      <c r="R731" s="30" t="s">
        <v>1644</v>
      </c>
      <c r="S731" s="32" t="s">
        <v>37</v>
      </c>
      <c r="T731" s="33" t="s">
        <v>83</v>
      </c>
      <c r="U731" s="33" t="s">
        <v>33</v>
      </c>
      <c r="V731" s="33" t="s">
        <v>83</v>
      </c>
      <c r="W731" s="33" t="s">
        <v>33</v>
      </c>
      <c r="X731" s="33" t="s">
        <v>33</v>
      </c>
      <c r="Y731" s="34" t="s">
        <v>33</v>
      </c>
    </row>
    <row r="732" spans="1:25" ht="22.8" x14ac:dyDescent="0.25">
      <c r="A732" s="28" t="s">
        <v>1645</v>
      </c>
      <c r="B732" s="29" t="s">
        <v>1646</v>
      </c>
      <c r="C732" s="30" t="s">
        <v>41</v>
      </c>
      <c r="D732" s="30" t="s">
        <v>148</v>
      </c>
      <c r="E732" s="30" t="s">
        <v>1602</v>
      </c>
      <c r="F732" s="30" t="s">
        <v>70</v>
      </c>
      <c r="G732" s="30" t="s">
        <v>45</v>
      </c>
      <c r="H732" s="31">
        <v>1060000</v>
      </c>
      <c r="I732" s="31">
        <v>1060000</v>
      </c>
      <c r="J732" s="31">
        <v>0</v>
      </c>
      <c r="K732" s="31">
        <v>0</v>
      </c>
      <c r="L732" s="31">
        <v>0</v>
      </c>
      <c r="M732" s="31">
        <v>0</v>
      </c>
      <c r="N732" s="31">
        <v>0</v>
      </c>
      <c r="O732" s="31">
        <v>0</v>
      </c>
      <c r="P732" s="31">
        <v>1060000</v>
      </c>
      <c r="Q732" s="31">
        <v>1060000</v>
      </c>
      <c r="R732" s="30" t="s">
        <v>1647</v>
      </c>
      <c r="S732" s="32" t="s">
        <v>37</v>
      </c>
      <c r="T732" s="33" t="s">
        <v>1648</v>
      </c>
      <c r="U732" s="33" t="s">
        <v>33</v>
      </c>
      <c r="V732" s="33" t="s">
        <v>1648</v>
      </c>
      <c r="W732" s="33" t="s">
        <v>33</v>
      </c>
      <c r="X732" s="33" t="s">
        <v>33</v>
      </c>
      <c r="Y732" s="34" t="s">
        <v>33</v>
      </c>
    </row>
    <row r="733" spans="1:25" ht="22.8" x14ac:dyDescent="0.25">
      <c r="A733" s="28" t="s">
        <v>1649</v>
      </c>
      <c r="B733" s="29" t="s">
        <v>1650</v>
      </c>
      <c r="C733" s="30"/>
      <c r="D733" s="30" t="s">
        <v>148</v>
      </c>
      <c r="E733" s="30" t="s">
        <v>1602</v>
      </c>
      <c r="F733" s="30"/>
      <c r="G733" s="30"/>
      <c r="H733" s="35">
        <f t="shared" ref="H733:Q733" si="194">SUM(H734:H734)</f>
        <v>0</v>
      </c>
      <c r="I733" s="35">
        <f t="shared" si="194"/>
        <v>0</v>
      </c>
      <c r="J733" s="35">
        <f t="shared" si="194"/>
        <v>0</v>
      </c>
      <c r="K733" s="35">
        <f t="shared" si="194"/>
        <v>0</v>
      </c>
      <c r="L733" s="35">
        <f t="shared" si="194"/>
        <v>0</v>
      </c>
      <c r="M733" s="35">
        <f t="shared" si="194"/>
        <v>0</v>
      </c>
      <c r="N733" s="35">
        <f t="shared" si="194"/>
        <v>0</v>
      </c>
      <c r="O733" s="35">
        <f t="shared" si="194"/>
        <v>0</v>
      </c>
      <c r="P733" s="35">
        <f t="shared" si="194"/>
        <v>20000</v>
      </c>
      <c r="Q733" s="35">
        <f t="shared" si="194"/>
        <v>0</v>
      </c>
      <c r="R733" s="30" t="s">
        <v>1651</v>
      </c>
      <c r="S733" s="32" t="s">
        <v>1255</v>
      </c>
      <c r="T733" s="33" t="s">
        <v>69</v>
      </c>
      <c r="U733" s="33" t="s">
        <v>33</v>
      </c>
      <c r="V733" s="33" t="s">
        <v>69</v>
      </c>
      <c r="W733" s="33" t="s">
        <v>33</v>
      </c>
      <c r="X733" s="33" t="s">
        <v>33</v>
      </c>
      <c r="Y733" s="34" t="s">
        <v>33</v>
      </c>
    </row>
    <row r="734" spans="1:25" ht="22.8" x14ac:dyDescent="0.25">
      <c r="A734" s="36"/>
      <c r="B734" s="37"/>
      <c r="C734" s="38" t="s">
        <v>41</v>
      </c>
      <c r="D734" s="38"/>
      <c r="E734" s="38"/>
      <c r="F734" s="38" t="s">
        <v>1474</v>
      </c>
      <c r="G734" s="38" t="s">
        <v>1607</v>
      </c>
      <c r="H734" s="39">
        <v>0</v>
      </c>
      <c r="I734" s="39">
        <v>0</v>
      </c>
      <c r="J734" s="39">
        <v>0</v>
      </c>
      <c r="K734" s="39">
        <v>0</v>
      </c>
      <c r="L734" s="39">
        <v>0</v>
      </c>
      <c r="M734" s="39">
        <v>0</v>
      </c>
      <c r="N734" s="39">
        <v>0</v>
      </c>
      <c r="O734" s="39">
        <v>0</v>
      </c>
      <c r="P734" s="39">
        <v>20000</v>
      </c>
      <c r="Q734" s="39">
        <v>0</v>
      </c>
      <c r="R734" s="38"/>
      <c r="S734" s="40"/>
      <c r="T734" s="41"/>
      <c r="U734" s="41"/>
      <c r="V734" s="41"/>
      <c r="W734" s="41"/>
      <c r="X734" s="41"/>
      <c r="Y734" s="42"/>
    </row>
    <row r="735" spans="1:25" ht="34.200000000000003" x14ac:dyDescent="0.25">
      <c r="A735" s="21" t="s">
        <v>1652</v>
      </c>
      <c r="B735" s="22" t="s">
        <v>1653</v>
      </c>
      <c r="C735" s="23"/>
      <c r="D735" s="23" t="s">
        <v>148</v>
      </c>
      <c r="E735" s="23" t="s">
        <v>1654</v>
      </c>
      <c r="F735" s="23"/>
      <c r="G735" s="23"/>
      <c r="H735" s="24">
        <f t="shared" ref="H735:Q735" si="195">H736+H738</f>
        <v>26000</v>
      </c>
      <c r="I735" s="24">
        <f t="shared" si="195"/>
        <v>26000</v>
      </c>
      <c r="J735" s="24">
        <f t="shared" si="195"/>
        <v>0</v>
      </c>
      <c r="K735" s="24">
        <f t="shared" si="195"/>
        <v>0</v>
      </c>
      <c r="L735" s="24">
        <f t="shared" si="195"/>
        <v>0</v>
      </c>
      <c r="M735" s="24">
        <f t="shared" si="195"/>
        <v>0</v>
      </c>
      <c r="N735" s="24">
        <f t="shared" si="195"/>
        <v>0</v>
      </c>
      <c r="O735" s="24">
        <f t="shared" si="195"/>
        <v>0</v>
      </c>
      <c r="P735" s="24">
        <f t="shared" si="195"/>
        <v>25000</v>
      </c>
      <c r="Q735" s="24">
        <f t="shared" si="195"/>
        <v>20000</v>
      </c>
      <c r="R735" s="23" t="s">
        <v>1655</v>
      </c>
      <c r="S735" s="25" t="s">
        <v>31</v>
      </c>
      <c r="T735" s="26" t="s">
        <v>1656</v>
      </c>
      <c r="U735" s="26" t="s">
        <v>33</v>
      </c>
      <c r="V735" s="26" t="s">
        <v>1656</v>
      </c>
      <c r="W735" s="26" t="s">
        <v>33</v>
      </c>
      <c r="X735" s="26" t="s">
        <v>33</v>
      </c>
      <c r="Y735" s="27" t="s">
        <v>33</v>
      </c>
    </row>
    <row r="736" spans="1:25" ht="45.6" x14ac:dyDescent="0.25">
      <c r="A736" s="28" t="s">
        <v>1657</v>
      </c>
      <c r="B736" s="29" t="s">
        <v>1658</v>
      </c>
      <c r="C736" s="30" t="s">
        <v>41</v>
      </c>
      <c r="D736" s="30" t="s">
        <v>148</v>
      </c>
      <c r="E736" s="30" t="s">
        <v>1659</v>
      </c>
      <c r="F736" s="30" t="s">
        <v>137</v>
      </c>
      <c r="G736" s="30" t="s">
        <v>45</v>
      </c>
      <c r="H736" s="35">
        <f>SUM(H737:H737)+8000</f>
        <v>8000</v>
      </c>
      <c r="I736" s="35">
        <f>SUM(I737:I737)+8000</f>
        <v>8000</v>
      </c>
      <c r="J736" s="35">
        <f t="shared" ref="J736:O736" si="196">SUM(J737:J737)</f>
        <v>0</v>
      </c>
      <c r="K736" s="35">
        <f t="shared" si="196"/>
        <v>0</v>
      </c>
      <c r="L736" s="35">
        <f t="shared" si="196"/>
        <v>0</v>
      </c>
      <c r="M736" s="35">
        <f t="shared" si="196"/>
        <v>0</v>
      </c>
      <c r="N736" s="35">
        <f t="shared" si="196"/>
        <v>0</v>
      </c>
      <c r="O736" s="35">
        <f t="shared" si="196"/>
        <v>0</v>
      </c>
      <c r="P736" s="35">
        <f>SUM(P737:P737)+10000</f>
        <v>10000</v>
      </c>
      <c r="Q736" s="35">
        <f>SUM(Q737:Q737)+5000</f>
        <v>5000</v>
      </c>
      <c r="R736" s="30" t="s">
        <v>1660</v>
      </c>
      <c r="S736" s="32" t="s">
        <v>37</v>
      </c>
      <c r="T736" s="33" t="s">
        <v>33</v>
      </c>
      <c r="U736" s="33" t="s">
        <v>33</v>
      </c>
      <c r="V736" s="33" t="s">
        <v>33</v>
      </c>
      <c r="W736" s="33" t="s">
        <v>33</v>
      </c>
      <c r="X736" s="33" t="s">
        <v>33</v>
      </c>
      <c r="Y736" s="34" t="s">
        <v>33</v>
      </c>
    </row>
    <row r="737" spans="1:25" ht="22.8" x14ac:dyDescent="0.25">
      <c r="A737" s="36"/>
      <c r="B737" s="37"/>
      <c r="C737" s="38"/>
      <c r="D737" s="38"/>
      <c r="E737" s="38"/>
      <c r="F737" s="38"/>
      <c r="G737" s="38"/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8" t="s">
        <v>1661</v>
      </c>
      <c r="S737" s="40" t="s">
        <v>37</v>
      </c>
      <c r="T737" s="41" t="s">
        <v>33</v>
      </c>
      <c r="U737" s="41" t="s">
        <v>33</v>
      </c>
      <c r="V737" s="41" t="s">
        <v>33</v>
      </c>
      <c r="W737" s="41" t="s">
        <v>33</v>
      </c>
      <c r="X737" s="41" t="s">
        <v>33</v>
      </c>
      <c r="Y737" s="42" t="s">
        <v>33</v>
      </c>
    </row>
    <row r="738" spans="1:25" ht="45.6" x14ac:dyDescent="0.25">
      <c r="A738" s="28" t="s">
        <v>1662</v>
      </c>
      <c r="B738" s="29" t="s">
        <v>1663</v>
      </c>
      <c r="C738" s="30" t="s">
        <v>41</v>
      </c>
      <c r="D738" s="30" t="s">
        <v>148</v>
      </c>
      <c r="E738" s="30" t="s">
        <v>1664</v>
      </c>
      <c r="F738" s="30" t="s">
        <v>137</v>
      </c>
      <c r="G738" s="30" t="s">
        <v>45</v>
      </c>
      <c r="H738" s="31">
        <v>18000</v>
      </c>
      <c r="I738" s="31">
        <v>18000</v>
      </c>
      <c r="J738" s="31">
        <v>0</v>
      </c>
      <c r="K738" s="31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15000</v>
      </c>
      <c r="Q738" s="31">
        <v>15000</v>
      </c>
      <c r="R738" s="30" t="s">
        <v>1665</v>
      </c>
      <c r="S738" s="32" t="s">
        <v>37</v>
      </c>
      <c r="T738" s="33" t="s">
        <v>83</v>
      </c>
      <c r="U738" s="33" t="s">
        <v>33</v>
      </c>
      <c r="V738" s="33" t="s">
        <v>83</v>
      </c>
      <c r="W738" s="33" t="s">
        <v>33</v>
      </c>
      <c r="X738" s="33" t="s">
        <v>33</v>
      </c>
      <c r="Y738" s="34" t="s">
        <v>33</v>
      </c>
    </row>
    <row r="739" spans="1:25" ht="22.8" x14ac:dyDescent="0.25">
      <c r="A739" s="21" t="s">
        <v>1666</v>
      </c>
      <c r="B739" s="22" t="s">
        <v>1667</v>
      </c>
      <c r="C739" s="23"/>
      <c r="D739" s="23" t="s">
        <v>148</v>
      </c>
      <c r="E739" s="23" t="s">
        <v>149</v>
      </c>
      <c r="F739" s="23"/>
      <c r="G739" s="23"/>
      <c r="H739" s="24">
        <f t="shared" ref="H739:Q739" si="197">H740+H741+H743+H744+H748+H750</f>
        <v>1167500</v>
      </c>
      <c r="I739" s="24">
        <f t="shared" si="197"/>
        <v>1149470</v>
      </c>
      <c r="J739" s="24">
        <f t="shared" si="197"/>
        <v>883780</v>
      </c>
      <c r="K739" s="24">
        <f t="shared" si="197"/>
        <v>18030</v>
      </c>
      <c r="L739" s="24">
        <f t="shared" si="197"/>
        <v>0</v>
      </c>
      <c r="M739" s="24">
        <f t="shared" si="197"/>
        <v>0</v>
      </c>
      <c r="N739" s="24">
        <f t="shared" si="197"/>
        <v>0</v>
      </c>
      <c r="O739" s="24">
        <f t="shared" si="197"/>
        <v>0</v>
      </c>
      <c r="P739" s="24">
        <f t="shared" si="197"/>
        <v>1296900</v>
      </c>
      <c r="Q739" s="24">
        <f t="shared" si="197"/>
        <v>1407230</v>
      </c>
      <c r="R739" s="23" t="s">
        <v>1668</v>
      </c>
      <c r="S739" s="25" t="s">
        <v>31</v>
      </c>
      <c r="T739" s="26" t="s">
        <v>60</v>
      </c>
      <c r="U739" s="26" t="s">
        <v>33</v>
      </c>
      <c r="V739" s="26" t="s">
        <v>60</v>
      </c>
      <c r="W739" s="26" t="s">
        <v>33</v>
      </c>
      <c r="X739" s="26" t="s">
        <v>33</v>
      </c>
      <c r="Y739" s="27" t="s">
        <v>33</v>
      </c>
    </row>
    <row r="740" spans="1:25" ht="22.8" x14ac:dyDescent="0.25">
      <c r="A740" s="28" t="s">
        <v>1669</v>
      </c>
      <c r="B740" s="29" t="s">
        <v>1670</v>
      </c>
      <c r="C740" s="30" t="s">
        <v>41</v>
      </c>
      <c r="D740" s="30" t="s">
        <v>148</v>
      </c>
      <c r="E740" s="30" t="s">
        <v>149</v>
      </c>
      <c r="F740" s="30" t="s">
        <v>150</v>
      </c>
      <c r="G740" s="30" t="s">
        <v>45</v>
      </c>
      <c r="H740" s="31">
        <v>1000</v>
      </c>
      <c r="I740" s="31">
        <v>1000</v>
      </c>
      <c r="J740" s="31">
        <v>0</v>
      </c>
      <c r="K740" s="31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2000</v>
      </c>
      <c r="Q740" s="31">
        <v>2000</v>
      </c>
      <c r="R740" s="30" t="s">
        <v>1671</v>
      </c>
      <c r="S740" s="32" t="s">
        <v>37</v>
      </c>
      <c r="T740" s="33" t="s">
        <v>83</v>
      </c>
      <c r="U740" s="33" t="s">
        <v>33</v>
      </c>
      <c r="V740" s="33" t="s">
        <v>83</v>
      </c>
      <c r="W740" s="33" t="s">
        <v>33</v>
      </c>
      <c r="X740" s="33" t="s">
        <v>33</v>
      </c>
      <c r="Y740" s="34" t="s">
        <v>33</v>
      </c>
    </row>
    <row r="741" spans="1:25" ht="22.8" x14ac:dyDescent="0.25">
      <c r="A741" s="28" t="s">
        <v>1672</v>
      </c>
      <c r="B741" s="29" t="s">
        <v>1673</v>
      </c>
      <c r="C741" s="30"/>
      <c r="D741" s="30" t="s">
        <v>148</v>
      </c>
      <c r="E741" s="30" t="s">
        <v>149</v>
      </c>
      <c r="F741" s="30"/>
      <c r="G741" s="30"/>
      <c r="H741" s="35">
        <f t="shared" ref="H741:Q741" si="198">SUM(H742:H742)</f>
        <v>0</v>
      </c>
      <c r="I741" s="35">
        <f t="shared" si="198"/>
        <v>0</v>
      </c>
      <c r="J741" s="35">
        <f t="shared" si="198"/>
        <v>0</v>
      </c>
      <c r="K741" s="35">
        <f t="shared" si="198"/>
        <v>0</v>
      </c>
      <c r="L741" s="35">
        <f t="shared" si="198"/>
        <v>0</v>
      </c>
      <c r="M741" s="35">
        <f t="shared" si="198"/>
        <v>0</v>
      </c>
      <c r="N741" s="35">
        <f t="shared" si="198"/>
        <v>0</v>
      </c>
      <c r="O741" s="35">
        <f t="shared" si="198"/>
        <v>0</v>
      </c>
      <c r="P741" s="35">
        <f t="shared" si="198"/>
        <v>0</v>
      </c>
      <c r="Q741" s="35">
        <f t="shared" si="198"/>
        <v>0</v>
      </c>
      <c r="R741" s="30" t="s">
        <v>1674</v>
      </c>
      <c r="S741" s="32" t="s">
        <v>37</v>
      </c>
      <c r="T741" s="33" t="s">
        <v>83</v>
      </c>
      <c r="U741" s="33" t="s">
        <v>33</v>
      </c>
      <c r="V741" s="33" t="s">
        <v>83</v>
      </c>
      <c r="W741" s="33" t="s">
        <v>33</v>
      </c>
      <c r="X741" s="33" t="s">
        <v>33</v>
      </c>
      <c r="Y741" s="34" t="s">
        <v>33</v>
      </c>
    </row>
    <row r="742" spans="1:25" ht="22.8" x14ac:dyDescent="0.25">
      <c r="A742" s="36"/>
      <c r="B742" s="37"/>
      <c r="C742" s="38"/>
      <c r="D742" s="38"/>
      <c r="E742" s="38"/>
      <c r="F742" s="38"/>
      <c r="G742" s="38"/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8" t="s">
        <v>1661</v>
      </c>
      <c r="S742" s="40" t="s">
        <v>37</v>
      </c>
      <c r="T742" s="41" t="s">
        <v>33</v>
      </c>
      <c r="U742" s="41" t="s">
        <v>33</v>
      </c>
      <c r="V742" s="41" t="s">
        <v>33</v>
      </c>
      <c r="W742" s="41" t="s">
        <v>33</v>
      </c>
      <c r="X742" s="41" t="s">
        <v>33</v>
      </c>
      <c r="Y742" s="42" t="s">
        <v>33</v>
      </c>
    </row>
    <row r="743" spans="1:25" ht="22.8" x14ac:dyDescent="0.25">
      <c r="A743" s="28" t="s">
        <v>1675</v>
      </c>
      <c r="B743" s="29" t="s">
        <v>1676</v>
      </c>
      <c r="C743" s="30"/>
      <c r="D743" s="30" t="s">
        <v>148</v>
      </c>
      <c r="E743" s="30" t="s">
        <v>1677</v>
      </c>
      <c r="F743" s="30"/>
      <c r="G743" s="30"/>
      <c r="H743" s="31">
        <v>0</v>
      </c>
      <c r="I743" s="31">
        <v>0</v>
      </c>
      <c r="J743" s="31">
        <v>0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0" t="s">
        <v>1678</v>
      </c>
      <c r="S743" s="32" t="s">
        <v>37</v>
      </c>
      <c r="T743" s="33" t="s">
        <v>83</v>
      </c>
      <c r="U743" s="33" t="s">
        <v>33</v>
      </c>
      <c r="V743" s="33" t="s">
        <v>83</v>
      </c>
      <c r="W743" s="33" t="s">
        <v>33</v>
      </c>
      <c r="X743" s="33" t="s">
        <v>33</v>
      </c>
      <c r="Y743" s="34" t="s">
        <v>33</v>
      </c>
    </row>
    <row r="744" spans="1:25" ht="22.8" x14ac:dyDescent="0.25">
      <c r="A744" s="28" t="s">
        <v>1679</v>
      </c>
      <c r="B744" s="29" t="s">
        <v>1680</v>
      </c>
      <c r="C744" s="30"/>
      <c r="D744" s="30" t="s">
        <v>1681</v>
      </c>
      <c r="E744" s="30" t="s">
        <v>1682</v>
      </c>
      <c r="F744" s="30"/>
      <c r="G744" s="30"/>
      <c r="H744" s="35">
        <f t="shared" ref="H744:Q744" si="199">SUM(H745:H747)</f>
        <v>1098530</v>
      </c>
      <c r="I744" s="35">
        <f t="shared" si="199"/>
        <v>1080500</v>
      </c>
      <c r="J744" s="35">
        <f t="shared" si="199"/>
        <v>883780</v>
      </c>
      <c r="K744" s="35">
        <f t="shared" si="199"/>
        <v>18030</v>
      </c>
      <c r="L744" s="35">
        <f t="shared" si="199"/>
        <v>0</v>
      </c>
      <c r="M744" s="35">
        <f t="shared" si="199"/>
        <v>0</v>
      </c>
      <c r="N744" s="35">
        <f t="shared" si="199"/>
        <v>0</v>
      </c>
      <c r="O744" s="35">
        <f t="shared" si="199"/>
        <v>0</v>
      </c>
      <c r="P744" s="35">
        <f t="shared" si="199"/>
        <v>1203900</v>
      </c>
      <c r="Q744" s="35">
        <f t="shared" si="199"/>
        <v>1314230</v>
      </c>
      <c r="R744" s="30" t="s">
        <v>1683</v>
      </c>
      <c r="S744" s="32" t="s">
        <v>37</v>
      </c>
      <c r="T744" s="33" t="s">
        <v>1684</v>
      </c>
      <c r="U744" s="33" t="s">
        <v>33</v>
      </c>
      <c r="V744" s="33" t="s">
        <v>1684</v>
      </c>
      <c r="W744" s="33" t="s">
        <v>33</v>
      </c>
      <c r="X744" s="33" t="s">
        <v>33</v>
      </c>
      <c r="Y744" s="34" t="s">
        <v>33</v>
      </c>
    </row>
    <row r="745" spans="1:25" x14ac:dyDescent="0.25">
      <c r="A745" s="36"/>
      <c r="B745" s="37"/>
      <c r="C745" s="38" t="s">
        <v>1685</v>
      </c>
      <c r="D745" s="38"/>
      <c r="E745" s="38"/>
      <c r="F745" s="38" t="s">
        <v>1686</v>
      </c>
      <c r="G745" s="38" t="s">
        <v>67</v>
      </c>
      <c r="H745" s="39">
        <v>500</v>
      </c>
      <c r="I745" s="39">
        <v>500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600</v>
      </c>
      <c r="Q745" s="39">
        <v>600</v>
      </c>
      <c r="R745" s="38"/>
      <c r="S745" s="40"/>
      <c r="T745" s="41"/>
      <c r="U745" s="41"/>
      <c r="V745" s="41"/>
      <c r="W745" s="41"/>
      <c r="X745" s="41"/>
      <c r="Y745" s="42"/>
    </row>
    <row r="746" spans="1:25" x14ac:dyDescent="0.25">
      <c r="A746" s="36"/>
      <c r="B746" s="37"/>
      <c r="C746" s="38" t="s">
        <v>1685</v>
      </c>
      <c r="D746" s="38"/>
      <c r="E746" s="38"/>
      <c r="F746" s="38" t="s">
        <v>1686</v>
      </c>
      <c r="G746" s="38" t="s">
        <v>117</v>
      </c>
      <c r="H746" s="39">
        <v>1003000</v>
      </c>
      <c r="I746" s="39">
        <v>1003000</v>
      </c>
      <c r="J746" s="39">
        <v>866280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1103300</v>
      </c>
      <c r="Q746" s="39">
        <v>1213630</v>
      </c>
      <c r="R746" s="38"/>
      <c r="S746" s="40"/>
      <c r="T746" s="41"/>
      <c r="U746" s="41"/>
      <c r="V746" s="41"/>
      <c r="W746" s="41"/>
      <c r="X746" s="41"/>
      <c r="Y746" s="42"/>
    </row>
    <row r="747" spans="1:25" x14ac:dyDescent="0.25">
      <c r="A747" s="36"/>
      <c r="B747" s="37"/>
      <c r="C747" s="38" t="s">
        <v>1685</v>
      </c>
      <c r="D747" s="38"/>
      <c r="E747" s="38"/>
      <c r="F747" s="38" t="s">
        <v>1686</v>
      </c>
      <c r="G747" s="38" t="s">
        <v>45</v>
      </c>
      <c r="H747" s="39">
        <v>95030</v>
      </c>
      <c r="I747" s="39">
        <v>77000</v>
      </c>
      <c r="J747" s="39">
        <v>17500</v>
      </c>
      <c r="K747" s="39">
        <v>18030</v>
      </c>
      <c r="L747" s="39">
        <v>0</v>
      </c>
      <c r="M747" s="39">
        <v>0</v>
      </c>
      <c r="N747" s="39">
        <v>0</v>
      </c>
      <c r="O747" s="39">
        <v>0</v>
      </c>
      <c r="P747" s="39">
        <v>100000</v>
      </c>
      <c r="Q747" s="39">
        <v>100000</v>
      </c>
      <c r="R747" s="38"/>
      <c r="S747" s="40"/>
      <c r="T747" s="41"/>
      <c r="U747" s="41"/>
      <c r="V747" s="41"/>
      <c r="W747" s="41"/>
      <c r="X747" s="41"/>
      <c r="Y747" s="42"/>
    </row>
    <row r="748" spans="1:25" x14ac:dyDescent="0.25">
      <c r="A748" s="28" t="s">
        <v>1687</v>
      </c>
      <c r="B748" s="29" t="s">
        <v>1688</v>
      </c>
      <c r="C748" s="30"/>
      <c r="D748" s="30" t="s">
        <v>148</v>
      </c>
      <c r="E748" s="30" t="s">
        <v>149</v>
      </c>
      <c r="F748" s="30"/>
      <c r="G748" s="30"/>
      <c r="H748" s="35">
        <f t="shared" ref="H748:Q748" si="200">SUM(H749:H749)</f>
        <v>66970</v>
      </c>
      <c r="I748" s="35">
        <f t="shared" si="200"/>
        <v>66970</v>
      </c>
      <c r="J748" s="35">
        <f t="shared" si="200"/>
        <v>0</v>
      </c>
      <c r="K748" s="35">
        <f t="shared" si="200"/>
        <v>0</v>
      </c>
      <c r="L748" s="35">
        <f t="shared" si="200"/>
        <v>0</v>
      </c>
      <c r="M748" s="35">
        <f t="shared" si="200"/>
        <v>0</v>
      </c>
      <c r="N748" s="35">
        <f t="shared" si="200"/>
        <v>0</v>
      </c>
      <c r="O748" s="35">
        <f t="shared" si="200"/>
        <v>0</v>
      </c>
      <c r="P748" s="35">
        <f t="shared" si="200"/>
        <v>90000</v>
      </c>
      <c r="Q748" s="35">
        <f t="shared" si="200"/>
        <v>90000</v>
      </c>
      <c r="R748" s="30" t="s">
        <v>1689</v>
      </c>
      <c r="S748" s="32" t="s">
        <v>31</v>
      </c>
      <c r="T748" s="33" t="s">
        <v>69</v>
      </c>
      <c r="U748" s="33" t="s">
        <v>33</v>
      </c>
      <c r="V748" s="33" t="s">
        <v>69</v>
      </c>
      <c r="W748" s="33" t="s">
        <v>33</v>
      </c>
      <c r="X748" s="33" t="s">
        <v>33</v>
      </c>
      <c r="Y748" s="34" t="s">
        <v>33</v>
      </c>
    </row>
    <row r="749" spans="1:25" ht="22.8" x14ac:dyDescent="0.25">
      <c r="A749" s="36"/>
      <c r="B749" s="37"/>
      <c r="C749" s="38" t="s">
        <v>41</v>
      </c>
      <c r="D749" s="38"/>
      <c r="E749" s="38"/>
      <c r="F749" s="38" t="s">
        <v>1690</v>
      </c>
      <c r="G749" s="38" t="s">
        <v>45</v>
      </c>
      <c r="H749" s="39">
        <v>66970</v>
      </c>
      <c r="I749" s="39">
        <v>66970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90000</v>
      </c>
      <c r="Q749" s="39">
        <v>90000</v>
      </c>
      <c r="R749" s="38"/>
      <c r="S749" s="40"/>
      <c r="T749" s="41"/>
      <c r="U749" s="41"/>
      <c r="V749" s="41"/>
      <c r="W749" s="41"/>
      <c r="X749" s="41"/>
      <c r="Y749" s="42"/>
    </row>
    <row r="750" spans="1:25" ht="22.8" x14ac:dyDescent="0.25">
      <c r="A750" s="43" t="s">
        <v>1691</v>
      </c>
      <c r="B750" s="44" t="s">
        <v>1692</v>
      </c>
      <c r="C750" s="45" t="s">
        <v>41</v>
      </c>
      <c r="D750" s="45"/>
      <c r="E750" s="45"/>
      <c r="F750" s="45" t="s">
        <v>1686</v>
      </c>
      <c r="G750" s="45" t="s">
        <v>45</v>
      </c>
      <c r="H750" s="46">
        <v>1000</v>
      </c>
      <c r="I750" s="46">
        <v>1000</v>
      </c>
      <c r="J750" s="46">
        <v>0</v>
      </c>
      <c r="K750" s="46">
        <v>0</v>
      </c>
      <c r="L750" s="46">
        <v>0</v>
      </c>
      <c r="M750" s="46">
        <v>0</v>
      </c>
      <c r="N750" s="46">
        <v>0</v>
      </c>
      <c r="O750" s="46">
        <v>0</v>
      </c>
      <c r="P750" s="46">
        <v>1000</v>
      </c>
      <c r="Q750" s="46">
        <v>1000</v>
      </c>
      <c r="R750" s="45"/>
      <c r="S750" s="47"/>
      <c r="T750" s="48"/>
      <c r="U750" s="48"/>
      <c r="V750" s="48"/>
      <c r="W750" s="48"/>
      <c r="X750" s="48"/>
      <c r="Y750" s="49"/>
    </row>
    <row r="751" spans="1:25" s="55" customFormat="1" x14ac:dyDescent="0.25">
      <c r="A751" s="50"/>
      <c r="B751" s="50"/>
      <c r="C751" s="51"/>
      <c r="D751" s="51"/>
      <c r="E751" s="51"/>
      <c r="F751" s="51"/>
      <c r="G751" s="51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1"/>
      <c r="S751" s="53"/>
      <c r="T751" s="54"/>
      <c r="U751" s="54"/>
      <c r="V751" s="54"/>
      <c r="W751" s="54"/>
      <c r="X751" s="54"/>
      <c r="Y751" s="54"/>
    </row>
    <row r="752" spans="1:25" s="55" customFormat="1" x14ac:dyDescent="0.25">
      <c r="A752" s="50"/>
      <c r="B752" s="50"/>
      <c r="C752" s="51"/>
      <c r="D752" s="51"/>
      <c r="E752" s="51"/>
      <c r="F752" s="51"/>
      <c r="G752" s="51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1"/>
      <c r="S752" s="53"/>
      <c r="T752" s="54"/>
      <c r="U752" s="54"/>
      <c r="V752" s="54"/>
      <c r="W752" s="54"/>
      <c r="X752" s="54"/>
      <c r="Y752" s="54"/>
    </row>
    <row r="753" spans="1:25" s="55" customFormat="1" x14ac:dyDescent="0.25">
      <c r="A753" s="50"/>
      <c r="B753" s="50"/>
      <c r="C753" s="51"/>
      <c r="D753" s="51"/>
      <c r="E753" s="51"/>
      <c r="F753" s="51"/>
      <c r="G753" s="51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1"/>
      <c r="S753" s="53"/>
      <c r="T753" s="54"/>
      <c r="U753" s="54"/>
      <c r="V753" s="54"/>
      <c r="W753" s="54"/>
      <c r="X753" s="54"/>
      <c r="Y753" s="54"/>
    </row>
    <row r="754" spans="1:25" s="55" customFormat="1" x14ac:dyDescent="0.25">
      <c r="A754" s="50"/>
      <c r="B754" s="50"/>
      <c r="C754" s="51"/>
      <c r="D754" s="51"/>
      <c r="E754" s="51"/>
      <c r="F754" s="51"/>
      <c r="G754" s="51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1"/>
      <c r="S754" s="53"/>
      <c r="T754" s="54"/>
      <c r="U754" s="54"/>
      <c r="V754" s="54"/>
      <c r="W754" s="54"/>
      <c r="X754" s="54"/>
      <c r="Y754" s="54"/>
    </row>
    <row r="755" spans="1:25" s="55" customFormat="1" x14ac:dyDescent="0.25">
      <c r="A755" s="50"/>
      <c r="B755" s="50"/>
      <c r="C755" s="51"/>
      <c r="D755" s="51"/>
      <c r="E755" s="51"/>
      <c r="F755" s="51"/>
      <c r="G755" s="51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1"/>
      <c r="S755" s="53"/>
      <c r="T755" s="54"/>
      <c r="U755" s="54"/>
      <c r="V755" s="54"/>
      <c r="W755" s="54"/>
      <c r="X755" s="54"/>
      <c r="Y755" s="54"/>
    </row>
    <row r="756" spans="1:25" x14ac:dyDescent="0.25">
      <c r="A756" s="62" t="s">
        <v>1</v>
      </c>
      <c r="B756" s="62" t="s">
        <v>2</v>
      </c>
      <c r="C756" s="62" t="s">
        <v>8</v>
      </c>
      <c r="D756" s="63"/>
      <c r="E756" s="63"/>
      <c r="F756" s="63"/>
      <c r="G756" s="62" t="s">
        <v>9</v>
      </c>
      <c r="H756" s="63"/>
      <c r="I756" s="63"/>
      <c r="J756" s="63"/>
      <c r="K756" s="62" t="s">
        <v>10</v>
      </c>
      <c r="L756" s="62" t="s">
        <v>11</v>
      </c>
    </row>
    <row r="757" spans="1:25" x14ac:dyDescent="0.25">
      <c r="A757" s="62"/>
      <c r="B757" s="62"/>
      <c r="C757" s="62" t="s">
        <v>13</v>
      </c>
      <c r="D757" s="62" t="s">
        <v>14</v>
      </c>
      <c r="E757" s="63"/>
      <c r="F757" s="62" t="s">
        <v>15</v>
      </c>
      <c r="G757" s="62" t="s">
        <v>13</v>
      </c>
      <c r="H757" s="4"/>
      <c r="I757" s="4"/>
      <c r="J757" s="62" t="s">
        <v>15</v>
      </c>
      <c r="K757" s="62"/>
      <c r="L757" s="62"/>
    </row>
    <row r="758" spans="1:25" ht="23.4" x14ac:dyDescent="0.25">
      <c r="A758" s="62"/>
      <c r="B758" s="62"/>
      <c r="C758" s="62"/>
      <c r="D758" s="56" t="s">
        <v>13</v>
      </c>
      <c r="E758" s="56" t="s">
        <v>21</v>
      </c>
      <c r="F758" s="62"/>
      <c r="G758" s="62"/>
      <c r="H758" s="56" t="s">
        <v>13</v>
      </c>
      <c r="I758" s="56" t="s">
        <v>21</v>
      </c>
      <c r="J758" s="62"/>
      <c r="K758" s="62"/>
      <c r="L758" s="62"/>
    </row>
    <row r="759" spans="1:25" x14ac:dyDescent="0.25">
      <c r="A759" s="37" t="s">
        <v>315</v>
      </c>
      <c r="B759" s="37" t="s">
        <v>1693</v>
      </c>
      <c r="C759" s="39">
        <v>3980526.72</v>
      </c>
      <c r="D759" s="39">
        <v>2971263.22</v>
      </c>
      <c r="E759" s="39">
        <v>0</v>
      </c>
      <c r="F759" s="39">
        <v>1009263.5</v>
      </c>
      <c r="G759" s="39">
        <v>0</v>
      </c>
      <c r="H759" s="39">
        <v>0</v>
      </c>
      <c r="I759" s="39">
        <v>0</v>
      </c>
      <c r="J759" s="39">
        <v>0</v>
      </c>
      <c r="K759" s="39">
        <v>1230900</v>
      </c>
      <c r="L759" s="39">
        <v>40900</v>
      </c>
    </row>
    <row r="760" spans="1:25" x14ac:dyDescent="0.25">
      <c r="A760" s="37" t="s">
        <v>1243</v>
      </c>
      <c r="B760" s="37" t="s">
        <v>1694</v>
      </c>
      <c r="C760" s="39">
        <v>2177000</v>
      </c>
      <c r="D760" s="39">
        <v>362000</v>
      </c>
      <c r="E760" s="39">
        <v>0</v>
      </c>
      <c r="F760" s="39">
        <v>1815000</v>
      </c>
      <c r="G760" s="39">
        <v>0</v>
      </c>
      <c r="H760" s="39">
        <v>0</v>
      </c>
      <c r="I760" s="39">
        <v>0</v>
      </c>
      <c r="J760" s="39">
        <v>0</v>
      </c>
      <c r="K760" s="39">
        <v>1690000</v>
      </c>
      <c r="L760" s="39">
        <v>582000</v>
      </c>
    </row>
    <row r="761" spans="1:25" x14ac:dyDescent="0.25">
      <c r="A761" s="37" t="s">
        <v>725</v>
      </c>
      <c r="B761" s="37" t="s">
        <v>1695</v>
      </c>
      <c r="C761" s="39">
        <v>450000</v>
      </c>
      <c r="D761" s="39">
        <v>450000</v>
      </c>
      <c r="E761" s="39">
        <v>100000</v>
      </c>
      <c r="F761" s="39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500000</v>
      </c>
      <c r="L761" s="39">
        <v>550000</v>
      </c>
    </row>
    <row r="762" spans="1:25" x14ac:dyDescent="0.25">
      <c r="A762" s="37" t="s">
        <v>546</v>
      </c>
      <c r="B762" s="37" t="s">
        <v>1696</v>
      </c>
      <c r="C762" s="39">
        <v>10950000</v>
      </c>
      <c r="D762" s="39">
        <v>10950000</v>
      </c>
      <c r="E762" s="39">
        <v>0</v>
      </c>
      <c r="F762" s="39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10950000</v>
      </c>
      <c r="L762" s="39">
        <v>10950000</v>
      </c>
    </row>
    <row r="763" spans="1:25" x14ac:dyDescent="0.25">
      <c r="A763" s="37" t="s">
        <v>800</v>
      </c>
      <c r="B763" s="37" t="s">
        <v>1697</v>
      </c>
      <c r="C763" s="39">
        <v>1682000</v>
      </c>
      <c r="D763" s="39">
        <v>0</v>
      </c>
      <c r="E763" s="39">
        <v>0</v>
      </c>
      <c r="F763" s="39">
        <v>1682000</v>
      </c>
      <c r="G763" s="39">
        <v>0</v>
      </c>
      <c r="H763" s="39">
        <v>0</v>
      </c>
      <c r="I763" s="39">
        <v>0</v>
      </c>
      <c r="J763" s="39">
        <v>0</v>
      </c>
      <c r="K763" s="39">
        <v>2464000</v>
      </c>
      <c r="L763" s="39">
        <v>1854894</v>
      </c>
    </row>
    <row r="764" spans="1:25" x14ac:dyDescent="0.25">
      <c r="A764" s="37" t="s">
        <v>45</v>
      </c>
      <c r="B764" s="37" t="s">
        <v>1698</v>
      </c>
      <c r="C764" s="39">
        <v>27149897.43</v>
      </c>
      <c r="D764" s="39">
        <v>24781426.870000001</v>
      </c>
      <c r="E764" s="39">
        <v>11188114.029999999</v>
      </c>
      <c r="F764" s="39">
        <v>2368470.56</v>
      </c>
      <c r="G764" s="39">
        <v>0</v>
      </c>
      <c r="H764" s="39">
        <v>0</v>
      </c>
      <c r="I764" s="39">
        <v>0</v>
      </c>
      <c r="J764" s="39">
        <v>0</v>
      </c>
      <c r="K764" s="39">
        <v>24955736.5</v>
      </c>
      <c r="L764" s="39">
        <v>24314258.5</v>
      </c>
    </row>
    <row r="765" spans="1:25" ht="22.8" x14ac:dyDescent="0.25">
      <c r="A765" s="37" t="s">
        <v>1607</v>
      </c>
      <c r="B765" s="37" t="s">
        <v>1699</v>
      </c>
      <c r="C765" s="39">
        <v>197500</v>
      </c>
      <c r="D765" s="39">
        <v>167500</v>
      </c>
      <c r="E765" s="39">
        <v>0</v>
      </c>
      <c r="F765" s="39">
        <v>30000</v>
      </c>
      <c r="G765" s="39">
        <v>0</v>
      </c>
      <c r="H765" s="39">
        <v>0</v>
      </c>
      <c r="I765" s="39">
        <v>0</v>
      </c>
      <c r="J765" s="39">
        <v>0</v>
      </c>
      <c r="K765" s="39">
        <v>211000</v>
      </c>
      <c r="L765" s="39">
        <v>162500</v>
      </c>
    </row>
    <row r="766" spans="1:25" x14ac:dyDescent="0.25">
      <c r="A766" s="37" t="s">
        <v>299</v>
      </c>
      <c r="B766" s="37" t="s">
        <v>1700</v>
      </c>
      <c r="C766" s="39">
        <v>11128749.369999999</v>
      </c>
      <c r="D766" s="39">
        <v>11031409.52</v>
      </c>
      <c r="E766" s="39">
        <v>9048334.9700000007</v>
      </c>
      <c r="F766" s="39">
        <v>97339.85</v>
      </c>
      <c r="G766" s="39">
        <v>0</v>
      </c>
      <c r="H766" s="39">
        <v>0</v>
      </c>
      <c r="I766" s="39">
        <v>0</v>
      </c>
      <c r="J766" s="39">
        <v>0</v>
      </c>
      <c r="K766" s="39">
        <v>1168883851</v>
      </c>
      <c r="L766" s="39">
        <v>1284848776.4000001</v>
      </c>
    </row>
    <row r="767" spans="1:25" x14ac:dyDescent="0.25">
      <c r="A767" s="37" t="s">
        <v>67</v>
      </c>
      <c r="B767" s="37" t="s">
        <v>1701</v>
      </c>
      <c r="C767" s="39">
        <v>2000488.2</v>
      </c>
      <c r="D767" s="39">
        <v>1950488.2</v>
      </c>
      <c r="E767" s="39">
        <v>1154800</v>
      </c>
      <c r="F767" s="39">
        <v>50000</v>
      </c>
      <c r="G767" s="39">
        <v>0</v>
      </c>
      <c r="H767" s="39">
        <v>0</v>
      </c>
      <c r="I767" s="39">
        <v>0</v>
      </c>
      <c r="J767" s="39">
        <v>0</v>
      </c>
      <c r="K767" s="39">
        <v>1862791</v>
      </c>
      <c r="L767" s="39">
        <v>1914891</v>
      </c>
    </row>
    <row r="768" spans="1:25" x14ac:dyDescent="0.25">
      <c r="A768" s="37" t="s">
        <v>117</v>
      </c>
      <c r="B768" s="37" t="s">
        <v>117</v>
      </c>
      <c r="C768" s="39">
        <v>9210313.4800000004</v>
      </c>
      <c r="D768" s="39">
        <v>8333746.4800000004</v>
      </c>
      <c r="E768" s="39">
        <v>4095077.42</v>
      </c>
      <c r="F768" s="39">
        <v>876567</v>
      </c>
      <c r="G768" s="39">
        <v>0</v>
      </c>
      <c r="H768" s="39">
        <v>0</v>
      </c>
      <c r="I768" s="39">
        <v>0</v>
      </c>
      <c r="J768" s="39">
        <v>0</v>
      </c>
      <c r="K768" s="39">
        <v>10324162</v>
      </c>
      <c r="L768" s="39">
        <v>10039131</v>
      </c>
    </row>
    <row r="769" spans="1:12" ht="22.8" x14ac:dyDescent="0.25">
      <c r="A769" s="37" t="s">
        <v>441</v>
      </c>
      <c r="B769" s="37" t="s">
        <v>1702</v>
      </c>
      <c r="C769" s="39">
        <v>1300000</v>
      </c>
      <c r="D769" s="39">
        <v>0</v>
      </c>
      <c r="E769" s="39">
        <v>0</v>
      </c>
      <c r="F769" s="39">
        <v>1300000</v>
      </c>
      <c r="G769" s="39">
        <v>0</v>
      </c>
      <c r="H769" s="39">
        <v>0</v>
      </c>
      <c r="I769" s="39">
        <v>0</v>
      </c>
      <c r="J769" s="39">
        <v>0</v>
      </c>
      <c r="K769" s="39">
        <v>1000000</v>
      </c>
      <c r="L769" s="39">
        <v>0</v>
      </c>
    </row>
    <row r="770" spans="1:12" x14ac:dyDescent="0.25">
      <c r="A770" s="57"/>
      <c r="B770" s="58" t="s">
        <v>1703</v>
      </c>
      <c r="C770" s="59">
        <f t="shared" ref="C770:L770" si="201">SUM(C759:C769)</f>
        <v>70226475.200000003</v>
      </c>
      <c r="D770" s="59">
        <f t="shared" si="201"/>
        <v>60997834.290000007</v>
      </c>
      <c r="E770" s="59">
        <f t="shared" si="201"/>
        <v>25586326.420000002</v>
      </c>
      <c r="F770" s="59">
        <f t="shared" si="201"/>
        <v>9228640.9100000001</v>
      </c>
      <c r="G770" s="59">
        <f t="shared" si="201"/>
        <v>0</v>
      </c>
      <c r="H770" s="59">
        <f t="shared" si="201"/>
        <v>0</v>
      </c>
      <c r="I770" s="59">
        <f t="shared" si="201"/>
        <v>0</v>
      </c>
      <c r="J770" s="59">
        <f t="shared" si="201"/>
        <v>0</v>
      </c>
      <c r="K770" s="59">
        <f t="shared" si="201"/>
        <v>1224072440.5</v>
      </c>
      <c r="L770" s="59">
        <f t="shared" si="201"/>
        <v>1335257350.9000001</v>
      </c>
    </row>
  </sheetData>
  <mergeCells count="35">
    <mergeCell ref="Q6:Q8"/>
    <mergeCell ref="R7:R8"/>
    <mergeCell ref="S7:S8"/>
    <mergeCell ref="T7:U7"/>
    <mergeCell ref="V7:W7"/>
    <mergeCell ref="X7:Y7"/>
    <mergeCell ref="A1:Y1"/>
    <mergeCell ref="A6:A8"/>
    <mergeCell ref="B6:B8"/>
    <mergeCell ref="C6:C8"/>
    <mergeCell ref="D6:D8"/>
    <mergeCell ref="E6:E8"/>
    <mergeCell ref="F6:F8"/>
    <mergeCell ref="G6:G8"/>
    <mergeCell ref="H7:H8"/>
    <mergeCell ref="K7:K8"/>
    <mergeCell ref="L7:L8"/>
    <mergeCell ref="O7:O8"/>
    <mergeCell ref="P6:P8"/>
    <mergeCell ref="A2:Y2"/>
    <mergeCell ref="J757:J758"/>
    <mergeCell ref="K756:K758"/>
    <mergeCell ref="L756:L758"/>
    <mergeCell ref="C756:F756"/>
    <mergeCell ref="G756:J756"/>
    <mergeCell ref="D757:E757"/>
    <mergeCell ref="A756:A758"/>
    <mergeCell ref="B756:B758"/>
    <mergeCell ref="C757:C758"/>
    <mergeCell ref="F757:F758"/>
    <mergeCell ref="G757:G758"/>
    <mergeCell ref="H6:K6"/>
    <mergeCell ref="L6:O6"/>
    <mergeCell ref="R6:Y6"/>
    <mergeCell ref="I7:J7"/>
  </mergeCells>
  <pageMargins left="0.4" right="0.4" top="0.4" bottom="0.4" header="0.4" footer="0.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Antanaitienė</dc:creator>
  <cp:lastModifiedBy>Indrė Antanaitienė</cp:lastModifiedBy>
  <dcterms:created xsi:type="dcterms:W3CDTF">2022-10-21T06:17:16Z</dcterms:created>
  <dcterms:modified xsi:type="dcterms:W3CDTF">2022-10-21T07:00:53Z</dcterms:modified>
</cp:coreProperties>
</file>